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ЭтаКнига"/>
  <mc:AlternateContent xmlns:mc="http://schemas.openxmlformats.org/markup-compatibility/2006">
    <mc:Choice Requires="x15">
      <x15ac:absPath xmlns:x15ac="http://schemas.microsoft.com/office/spreadsheetml/2010/11/ac" url="D:\D\!data\Desktop\Веб-сайт\2025-yil 1-chorak\08.04.2024\"/>
    </mc:Choice>
  </mc:AlternateContent>
  <xr:revisionPtr revIDLastSave="0" documentId="13_ncr:1_{A6A0F918-EAF6-4E73-9DF1-B45B8597B3C0}" xr6:coauthVersionLast="47" xr6:coauthVersionMax="47" xr10:uidLastSave="{00000000-0000-0000-0000-000000000000}"/>
  <bookViews>
    <workbookView xWindow="-120" yWindow="-120" windowWidth="29040" windowHeight="15840" firstSheet="1" activeTab="1" xr2:uid="{00000000-000D-0000-FFFF-FFFF00000000}"/>
  </bookViews>
  <sheets>
    <sheet name="Йиллик параметр" sheetId="15" state="hidden" r:id="rId1"/>
    <sheet name="2025 йил 1-chorak" sheetId="19" r:id="rId2"/>
    <sheet name="Шартномалар" sheetId="12" state="hidden" r:id="rId3"/>
  </sheets>
  <definedNames>
    <definedName name="_xlnm._FilterDatabase" localSheetId="1" hidden="1">'2025 йил 1-chorak'!$A$8:$Q$99</definedName>
    <definedName name="_xlnm._FilterDatabase" localSheetId="0" hidden="1">'Йиллик параметр'!$C$7:$AF$47</definedName>
    <definedName name="_xlnm._FilterDatabase" localSheetId="2" hidden="1">Шартномалар!$A$9:$AD$150</definedName>
    <definedName name="_xlnm.Print_Titles" localSheetId="1">'2025 йил 1-chorak'!$5:$8</definedName>
    <definedName name="_xlnm.Print_Titles" localSheetId="0">'Йиллик параметр'!$5:$7</definedName>
    <definedName name="_xlnm.Print_Area" localSheetId="1">'2025 йил 1-chorak'!$B$2:$Q$103</definedName>
    <definedName name="_xlnm.Print_Area" localSheetId="0">'Йиллик параметр'!$B$2:$K$48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9" l="1"/>
  <c r="E51" i="19"/>
  <c r="F51" i="19"/>
  <c r="J10" i="19"/>
  <c r="I10" i="19"/>
  <c r="H10" i="19"/>
  <c r="G10" i="19"/>
  <c r="E20" i="19" l="1"/>
  <c r="H52" i="19"/>
  <c r="I52" i="19"/>
  <c r="J52" i="19"/>
  <c r="K52" i="19"/>
  <c r="L52" i="19"/>
  <c r="M52" i="19"/>
  <c r="N52" i="19"/>
  <c r="O52" i="19"/>
  <c r="P52" i="19"/>
  <c r="G52" i="19"/>
  <c r="H67" i="19"/>
  <c r="I67" i="19"/>
  <c r="J67" i="19"/>
  <c r="O67" i="19"/>
  <c r="P67" i="19"/>
  <c r="G67" i="19"/>
  <c r="C11" i="19"/>
  <c r="C12" i="19" s="1"/>
  <c r="C13" i="19" s="1"/>
  <c r="C14" i="19" s="1"/>
  <c r="C15" i="19" s="1"/>
  <c r="C16" i="19" s="1"/>
  <c r="C17" i="19" s="1"/>
  <c r="C18" i="19" s="1"/>
  <c r="C19" i="19" s="1"/>
  <c r="C20" i="19" s="1"/>
  <c r="C21" i="19" s="1"/>
  <c r="P9" i="19" l="1"/>
  <c r="J9" i="19"/>
  <c r="O9" i="19"/>
  <c r="I9" i="19"/>
  <c r="C22" i="19"/>
  <c r="C23" i="19" s="1"/>
  <c r="C24" i="19" s="1"/>
  <c r="C25" i="19" s="1"/>
  <c r="C26" i="19" s="1"/>
  <c r="C27" i="19" s="1"/>
  <c r="C28" i="19" s="1"/>
  <c r="C29" i="19" s="1"/>
  <c r="C30" i="19" s="1"/>
  <c r="C31" i="19" s="1"/>
  <c r="C32" i="19" s="1"/>
  <c r="C33" i="19" s="1"/>
  <c r="C34" i="19" s="1"/>
  <c r="C35" i="19" s="1"/>
  <c r="C36" i="19" s="1"/>
  <c r="C37" i="19" s="1"/>
  <c r="C38" i="19" s="1"/>
  <c r="C39" i="19" s="1"/>
  <c r="C40" i="19" s="1"/>
  <c r="C41" i="19" s="1"/>
  <c r="C42" i="19" s="1"/>
  <c r="C43" i="19" s="1"/>
  <c r="C44" i="19" s="1"/>
  <c r="C45" i="19" s="1"/>
  <c r="C46" i="19" s="1"/>
  <c r="C47" i="19" s="1"/>
  <c r="C48" i="19" s="1"/>
  <c r="C49" i="19" s="1"/>
  <c r="C50" i="19" s="1"/>
  <c r="L69" i="19"/>
  <c r="L67" i="19" s="1"/>
  <c r="L9" i="19" s="1"/>
  <c r="K69" i="19"/>
  <c r="E69" i="19"/>
  <c r="F64" i="19"/>
  <c r="E64" i="19"/>
  <c r="F63" i="19"/>
  <c r="E63" i="19"/>
  <c r="F62" i="19"/>
  <c r="E62" i="19"/>
  <c r="F61" i="19"/>
  <c r="E61" i="19"/>
  <c r="F60" i="19"/>
  <c r="E60" i="19"/>
  <c r="E19" i="19"/>
  <c r="L16" i="19"/>
  <c r="K16" i="19"/>
  <c r="M71" i="19"/>
  <c r="E99" i="19"/>
  <c r="F99" i="19"/>
  <c r="E100" i="19"/>
  <c r="F100" i="19"/>
  <c r="E101" i="19"/>
  <c r="F101" i="19"/>
  <c r="E102" i="19"/>
  <c r="F102" i="19"/>
  <c r="E103" i="19"/>
  <c r="F103" i="19"/>
  <c r="M98" i="19"/>
  <c r="M96" i="19"/>
  <c r="N95" i="19"/>
  <c r="M95" i="19"/>
  <c r="M94" i="19"/>
  <c r="M93" i="19"/>
  <c r="N89" i="19"/>
  <c r="M89" i="19"/>
  <c r="N88" i="19"/>
  <c r="M88" i="19"/>
  <c r="N85" i="19"/>
  <c r="M85" i="19"/>
  <c r="M83" i="19"/>
  <c r="M82" i="19"/>
  <c r="N81" i="19"/>
  <c r="M81" i="19"/>
  <c r="N80" i="19"/>
  <c r="M80" i="19"/>
  <c r="M79" i="19"/>
  <c r="M78" i="19"/>
  <c r="M77" i="19"/>
  <c r="N76" i="19"/>
  <c r="M76" i="19"/>
  <c r="K75" i="19"/>
  <c r="N75" i="19"/>
  <c r="M75" i="19"/>
  <c r="N74" i="19"/>
  <c r="M74" i="19"/>
  <c r="N73" i="19"/>
  <c r="M73" i="19"/>
  <c r="M72" i="19"/>
  <c r="N68" i="19"/>
  <c r="M68" i="19"/>
  <c r="N67" i="19" l="1"/>
  <c r="N9" i="19" s="1"/>
  <c r="M67" i="19"/>
  <c r="F69" i="19"/>
  <c r="K67" i="19"/>
  <c r="M45" i="19"/>
  <c r="N45" i="19"/>
  <c r="F41" i="19"/>
  <c r="N40" i="19"/>
  <c r="M40" i="19"/>
  <c r="K39" i="19"/>
  <c r="M38" i="19"/>
  <c r="M36" i="19"/>
  <c r="K9" i="19" l="1"/>
  <c r="M12" i="19"/>
  <c r="M9" i="19" s="1"/>
  <c r="H12" i="19"/>
  <c r="H9" i="19" s="1"/>
  <c r="G12" i="19"/>
  <c r="G9" i="19" s="1"/>
  <c r="F18" i="19" l="1"/>
  <c r="E18" i="19"/>
  <c r="E37" i="19" l="1"/>
  <c r="E38" i="19"/>
  <c r="E10" i="19"/>
  <c r="F10" i="19"/>
  <c r="E97" i="19" l="1"/>
  <c r="F97" i="19"/>
  <c r="E98" i="19"/>
  <c r="F98" i="19"/>
  <c r="F96" i="19"/>
  <c r="E96" i="19"/>
  <c r="E70" i="19" l="1"/>
  <c r="F70" i="19"/>
  <c r="E71" i="19"/>
  <c r="F71" i="19"/>
  <c r="E72" i="19"/>
  <c r="F72" i="19"/>
  <c r="E73" i="19"/>
  <c r="F73" i="19"/>
  <c r="E74" i="19"/>
  <c r="F74" i="19"/>
  <c r="E75" i="19"/>
  <c r="F75" i="19"/>
  <c r="E76" i="19"/>
  <c r="F76" i="19"/>
  <c r="E77" i="19"/>
  <c r="F77" i="19"/>
  <c r="E78" i="19"/>
  <c r="F78" i="19"/>
  <c r="E79" i="19"/>
  <c r="F79" i="19"/>
  <c r="E80" i="19"/>
  <c r="F80" i="19"/>
  <c r="E81" i="19"/>
  <c r="F81" i="19"/>
  <c r="E82" i="19"/>
  <c r="F82" i="19"/>
  <c r="E83" i="19"/>
  <c r="F83" i="19"/>
  <c r="E84" i="19"/>
  <c r="F84" i="19"/>
  <c r="E85" i="19"/>
  <c r="F85" i="19"/>
  <c r="E86" i="19"/>
  <c r="F86" i="19"/>
  <c r="E87" i="19"/>
  <c r="F87" i="19"/>
  <c r="E88" i="19"/>
  <c r="F88" i="19"/>
  <c r="E89" i="19"/>
  <c r="F89" i="19"/>
  <c r="E90" i="19"/>
  <c r="F90" i="19"/>
  <c r="E91" i="19"/>
  <c r="F91" i="19"/>
  <c r="E92" i="19"/>
  <c r="F92" i="19"/>
  <c r="E93" i="19"/>
  <c r="F93" i="19"/>
  <c r="E94" i="19"/>
  <c r="F94" i="19"/>
  <c r="E95" i="19"/>
  <c r="F95" i="19"/>
  <c r="F68" i="19"/>
  <c r="E68" i="19"/>
  <c r="E67" i="19" l="1"/>
  <c r="F67" i="19"/>
  <c r="E65" i="19" l="1"/>
  <c r="F65" i="19"/>
  <c r="E66" i="19"/>
  <c r="F66" i="19"/>
  <c r="E9" i="19" l="1"/>
  <c r="E52" i="19"/>
  <c r="F59" i="19"/>
  <c r="E59" i="19"/>
  <c r="F58" i="19"/>
  <c r="E58" i="19"/>
  <c r="F57" i="19"/>
  <c r="E57" i="19"/>
  <c r="F56" i="19"/>
  <c r="E56" i="19"/>
  <c r="F55" i="19"/>
  <c r="E55" i="19"/>
  <c r="F54" i="19"/>
  <c r="E54" i="19"/>
  <c r="F53" i="19"/>
  <c r="E53" i="19"/>
  <c r="F9" i="19" l="1"/>
  <c r="F17" i="19" l="1"/>
  <c r="E17" i="19"/>
  <c r="F16" i="19"/>
  <c r="E16" i="19"/>
  <c r="F15" i="19"/>
  <c r="E15" i="19"/>
  <c r="F14" i="19"/>
  <c r="E14" i="19"/>
  <c r="F11" i="19" l="1"/>
  <c r="E11" i="19"/>
  <c r="F52" i="19"/>
  <c r="F46" i="19" l="1"/>
  <c r="F47" i="19"/>
  <c r="F48" i="19"/>
  <c r="F49" i="19"/>
  <c r="F50" i="19"/>
  <c r="E46" i="19"/>
  <c r="E47" i="19"/>
  <c r="E48" i="19"/>
  <c r="E49" i="19"/>
  <c r="E50" i="19"/>
  <c r="F35" i="19" l="1"/>
  <c r="E35" i="19"/>
  <c r="F24" i="19" l="1"/>
  <c r="F45" i="19" l="1"/>
  <c r="E45" i="19"/>
  <c r="F44" i="19"/>
  <c r="E44" i="19"/>
  <c r="F43" i="19"/>
  <c r="E43" i="19"/>
  <c r="F42" i="19"/>
  <c r="E42" i="19"/>
  <c r="E41" i="19"/>
  <c r="F40" i="19"/>
  <c r="E40" i="19"/>
  <c r="F39" i="19"/>
  <c r="E39" i="19"/>
  <c r="F38" i="19"/>
  <c r="F37" i="19"/>
  <c r="F36" i="19"/>
  <c r="E36" i="19"/>
  <c r="F34" i="19"/>
  <c r="E34" i="19"/>
  <c r="F33" i="19"/>
  <c r="E33" i="19"/>
  <c r="F32" i="19"/>
  <c r="E32" i="19"/>
  <c r="F31" i="19"/>
  <c r="E31" i="19"/>
  <c r="F30" i="19"/>
  <c r="E30" i="19"/>
  <c r="F29" i="19"/>
  <c r="E29" i="19"/>
  <c r="F28" i="19"/>
  <c r="E28" i="19"/>
  <c r="F27" i="19"/>
  <c r="E27" i="19"/>
  <c r="F26" i="19"/>
  <c r="E26" i="19"/>
  <c r="F25" i="19"/>
  <c r="E25" i="19"/>
  <c r="E24" i="19"/>
  <c r="F23" i="19"/>
  <c r="E23" i="19"/>
  <c r="F22" i="19"/>
  <c r="E22" i="19"/>
  <c r="F21" i="19"/>
  <c r="E21" i="19"/>
  <c r="F13" i="19"/>
  <c r="E13" i="19"/>
  <c r="F12" i="19"/>
  <c r="E12" i="19"/>
  <c r="J47" i="15"/>
  <c r="H47" i="15"/>
  <c r="G47" i="15"/>
  <c r="F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O5" i="12"/>
  <c r="E47" i="15" l="1"/>
</calcChain>
</file>

<file path=xl/sharedStrings.xml><?xml version="1.0" encoding="utf-8"?>
<sst xmlns="http://schemas.openxmlformats.org/spreadsheetml/2006/main" count="4072" uniqueCount="1456">
  <si>
    <t>shundan:</t>
  </si>
  <si>
    <t>ish haqi va unga tenglashtiruvchi to‘lovlar miqdori</t>
  </si>
  <si>
    <t>boshqa joriy xarajatlar</t>
  </si>
  <si>
    <t>jami</t>
  </si>
  <si>
    <t>O‘z tasarrufidagi byudjet tashkilotlarining nomlanishi</t>
  </si>
  <si>
    <t>T/r</t>
  </si>
  <si>
    <t>Bino va inshoatlarni saqlash va joriy ta’mirlash ishlari uchun</t>
  </si>
  <si>
    <t>1-chorak</t>
  </si>
  <si>
    <t>2-chorak</t>
  </si>
  <si>
    <t>3-chorak</t>
  </si>
  <si>
    <t>Oktyabr</t>
  </si>
  <si>
    <t>Byudjetdan tashqari</t>
  </si>
  <si>
    <t> 44354990</t>
  </si>
  <si>
    <t> 1274484</t>
  </si>
  <si>
    <t> 44252120</t>
  </si>
  <si>
    <t> 8363260</t>
  </si>
  <si>
    <t> 8363264</t>
  </si>
  <si>
    <t> 44252110</t>
  </si>
  <si>
    <t> 5116487</t>
  </si>
  <si>
    <t> 1317837</t>
  </si>
  <si>
    <t> 5120356</t>
  </si>
  <si>
    <t> 8387167</t>
  </si>
  <si>
    <t>Byudjet</t>
  </si>
  <si>
    <t> 5123100</t>
  </si>
  <si>
    <t> 5123106</t>
  </si>
  <si>
    <t> 8401205</t>
  </si>
  <si>
    <t> 8401206</t>
  </si>
  <si>
    <t> 8412338</t>
  </si>
  <si>
    <t> 8423292</t>
  </si>
  <si>
    <t> 44354920</t>
  </si>
  <si>
    <t> 8395226</t>
  </si>
  <si>
    <t> 5124095</t>
  </si>
  <si>
    <t> 5124135</t>
  </si>
  <si>
    <t> 8397471</t>
  </si>
  <si>
    <t> 5126795</t>
  </si>
  <si>
    <t> 8404351</t>
  </si>
  <si>
    <t> 1392356</t>
  </si>
  <si>
    <t> 1392661</t>
  </si>
  <si>
    <t> 1387753</t>
  </si>
  <si>
    <t> 1399089</t>
  </si>
  <si>
    <t> 1399208</t>
  </si>
  <si>
    <t> 8425819</t>
  </si>
  <si>
    <t> 8425822</t>
  </si>
  <si>
    <t> 8425824</t>
  </si>
  <si>
    <t> 8425826</t>
  </si>
  <si>
    <t> 8425828</t>
  </si>
  <si>
    <t> 8471161</t>
  </si>
  <si>
    <t> 1488682</t>
  </si>
  <si>
    <t> 1519726</t>
  </si>
  <si>
    <t> 1523464</t>
  </si>
  <si>
    <t> 8465416</t>
  </si>
  <si>
    <t> 1589916</t>
  </si>
  <si>
    <t> 1590793</t>
  </si>
  <si>
    <t> 8502869</t>
  </si>
  <si>
    <t> 5152743</t>
  </si>
  <si>
    <t> 1590880</t>
  </si>
  <si>
    <t> 8499888</t>
  </si>
  <si>
    <t> 8507678</t>
  </si>
  <si>
    <t> 8507640</t>
  </si>
  <si>
    <t> 8507642</t>
  </si>
  <si>
    <t> 8507643</t>
  </si>
  <si>
    <t> 8507660</t>
  </si>
  <si>
    <t> 8507672</t>
  </si>
  <si>
    <t> 8507673</t>
  </si>
  <si>
    <t> 8507677</t>
  </si>
  <si>
    <t> 8507684</t>
  </si>
  <si>
    <t> 8507685</t>
  </si>
  <si>
    <t> 8507688</t>
  </si>
  <si>
    <t> 8514952</t>
  </si>
  <si>
    <t> 5159257</t>
  </si>
  <si>
    <t> 8551795</t>
  </si>
  <si>
    <t> 5163849</t>
  </si>
  <si>
    <t> 5163855</t>
  </si>
  <si>
    <t> 1631906</t>
  </si>
  <si>
    <t> 1614371</t>
  </si>
  <si>
    <t> 8532954</t>
  </si>
  <si>
    <t> 8532965</t>
  </si>
  <si>
    <t> 1628975</t>
  </si>
  <si>
    <t> 8541612</t>
  </si>
  <si>
    <t> 8541614</t>
  </si>
  <si>
    <t> 8546224</t>
  </si>
  <si>
    <t> 8546225</t>
  </si>
  <si>
    <t> 8546226</t>
  </si>
  <si>
    <t> 8546233</t>
  </si>
  <si>
    <t> 8546235</t>
  </si>
  <si>
    <t> 8546236</t>
  </si>
  <si>
    <t> 1644786</t>
  </si>
  <si>
    <t> 1644761</t>
  </si>
  <si>
    <t> 8547904</t>
  </si>
  <si>
    <t> 1638927</t>
  </si>
  <si>
    <t> 1658814</t>
  </si>
  <si>
    <t> 1661198</t>
  </si>
  <si>
    <t> 8519495</t>
  </si>
  <si>
    <t> 8582979</t>
  </si>
  <si>
    <t> 5170396</t>
  </si>
  <si>
    <t> 8569981</t>
  </si>
  <si>
    <t> 8574137</t>
  </si>
  <si>
    <t> 8582985</t>
  </si>
  <si>
    <t> 8607928</t>
  </si>
  <si>
    <t> 8617322</t>
  </si>
  <si>
    <t> 8617499</t>
  </si>
  <si>
    <t> 8617503</t>
  </si>
  <si>
    <t> 8617513</t>
  </si>
  <si>
    <t> 8618496</t>
  </si>
  <si>
    <t> 8618505</t>
  </si>
  <si>
    <t> 8618509</t>
  </si>
  <si>
    <t> 8618511</t>
  </si>
  <si>
    <t> 8618513</t>
  </si>
  <si>
    <t> 8618514</t>
  </si>
  <si>
    <t> 8618515</t>
  </si>
  <si>
    <t> 8618517</t>
  </si>
  <si>
    <t> 8618518</t>
  </si>
  <si>
    <t> 8618520</t>
  </si>
  <si>
    <t> 8618524</t>
  </si>
  <si>
    <t> 8618525</t>
  </si>
  <si>
    <t> 8618526</t>
  </si>
  <si>
    <t> 8635476</t>
  </si>
  <si>
    <t> 8643433</t>
  </si>
  <si>
    <t> 8650052</t>
  </si>
  <si>
    <t> 8656081</t>
  </si>
  <si>
    <t> 8662700</t>
  </si>
  <si>
    <t> 190038892</t>
  </si>
  <si>
    <t> 1704069</t>
  </si>
  <si>
    <t> 1704051</t>
  </si>
  <si>
    <t> 1709510</t>
  </si>
  <si>
    <t> 8628316</t>
  </si>
  <si>
    <t> 5181618</t>
  </si>
  <si>
    <t> 44354930</t>
  </si>
  <si>
    <t> 8656947</t>
  </si>
  <si>
    <t> 8658337</t>
  </si>
  <si>
    <t> 8658339</t>
  </si>
  <si>
    <t> 8658342</t>
  </si>
  <si>
    <t> 1742595</t>
  </si>
  <si>
    <t> 8678472</t>
  </si>
  <si>
    <t> 8678481</t>
  </si>
  <si>
    <t> 8678497</t>
  </si>
  <si>
    <t> 8678499</t>
  </si>
  <si>
    <t> 8678512</t>
  </si>
  <si>
    <t> 8678543</t>
  </si>
  <si>
    <t> 8680099</t>
  </si>
  <si>
    <t> 8683988</t>
  </si>
  <si>
    <t> 8688952</t>
  </si>
  <si>
    <t> 8693557</t>
  </si>
  <si>
    <t> 5197244</t>
  </si>
  <si>
    <t> 8673462</t>
  </si>
  <si>
    <t> 44252200</t>
  </si>
  <si>
    <t> 1745048</t>
  </si>
  <si>
    <t> 190039044</t>
  </si>
  <si>
    <t> 1748998</t>
  </si>
  <si>
    <t> 8681921</t>
  </si>
  <si>
    <t> 8681923</t>
  </si>
  <si>
    <t> 8681934</t>
  </si>
  <si>
    <t> 8682325</t>
  </si>
  <si>
    <t> 1756054</t>
  </si>
  <si>
    <t> Konkursnыye torgi</t>
  </si>
  <si>
    <t> Pryamыye dogovora (UP-3953)</t>
  </si>
  <si>
    <t> 6982944</t>
  </si>
  <si>
    <t> 6982795</t>
  </si>
  <si>
    <t> 1488771</t>
  </si>
  <si>
    <t> 1426393</t>
  </si>
  <si>
    <t> 1464359</t>
  </si>
  <si>
    <t> 7030944</t>
  </si>
  <si>
    <t> 44239000</t>
  </si>
  <si>
    <t> 44232200</t>
  </si>
  <si>
    <t>Dogovorы i ix ispolneniye za YANVAR-OKTYABR</t>
  </si>
  <si>
    <t>Data izg.: 06.11.2020 11:17:25</t>
  </si>
  <si>
    <t>Yed.izm: sum.tiyin</t>
  </si>
  <si>
    <t>Naimen.filiala</t>
  </si>
  <si>
    <t>Lis.schet</t>
  </si>
  <si>
    <t>INN org.</t>
  </si>
  <si>
    <t>Tip informasii</t>
  </si>
  <si>
    <t>Osnovaniye</t>
  </si>
  <si>
    <t>Tip obyazatelstva</t>
  </si>
  <si>
    <t>Statya.</t>
  </si>
  <si>
    <t>Nomer</t>
  </si>
  <si>
    <t>Data</t>
  </si>
  <si>
    <t>Reg.nomer</t>
  </si>
  <si>
    <t>Data reg.</t>
  </si>
  <si>
    <t>Summa</t>
  </si>
  <si>
    <t>ID lota</t>
  </si>
  <si>
    <t>Postavщik</t>
  </si>
  <si>
    <t>Status</t>
  </si>
  <si>
    <t>Tip</t>
  </si>
  <si>
    <t>Rekvizitы banka</t>
  </si>
  <si>
    <t>Detali kontrakta</t>
  </si>
  <si>
    <t>Nomer schet-fakturы</t>
  </si>
  <si>
    <t>Data schet-fakturы</t>
  </si>
  <si>
    <t>Summa schet-fakturы</t>
  </si>
  <si>
    <t>Tip scheta</t>
  </si>
  <si>
    <t>dogovora</t>
  </si>
  <si>
    <t>Oplata</t>
  </si>
  <si>
    <t>Raznisa</t>
  </si>
  <si>
    <t>INN</t>
  </si>
  <si>
    <t>Priznak</t>
  </si>
  <si>
    <t>Naimenovaniye</t>
  </si>
  <si>
    <t>MFO</t>
  </si>
  <si>
    <t>Schet</t>
  </si>
  <si>
    <t>sub’yekta</t>
  </si>
  <si>
    <t>malыy/</t>
  </si>
  <si>
    <t>nemalыy</t>
  </si>
  <si>
    <t> Ministerstvo Finansov RUz</t>
  </si>
  <si>
    <t> 401010860262667950100092001</t>
  </si>
  <si>
    <t>Asosiy vosita</t>
  </si>
  <si>
    <t> 201122919</t>
  </si>
  <si>
    <t> Pryamыye dogovora</t>
  </si>
  <si>
    <t> oplata za priobretayemыx tovarov</t>
  </si>
  <si>
    <t> 1</t>
  </si>
  <si>
    <t> 11940</t>
  </si>
  <si>
    <t> 30.01.2020</t>
  </si>
  <si>
    <t> 306711795</t>
  </si>
  <si>
    <t> N</t>
  </si>
  <si>
    <t> OOO MEGA CRUISE</t>
  </si>
  <si>
    <t> Utverjden</t>
  </si>
  <si>
    <t> Dogovor</t>
  </si>
  <si>
    <t> 00256</t>
  </si>
  <si>
    <t> 20208000905122189001</t>
  </si>
  <si>
    <t> statya 4354990 Elektronno-sifrovыye zamki lot №1274484 bez NDS</t>
  </si>
  <si>
    <t> 2</t>
  </si>
  <si>
    <t> 4,000,000.00</t>
  </si>
  <si>
    <t xml:space="preserve">Kam baholi </t>
  </si>
  <si>
    <t> Elektronnыye torgi</t>
  </si>
  <si>
    <t> Elektronnыy magazin</t>
  </si>
  <si>
    <t> 7468579</t>
  </si>
  <si>
    <t> 16413</t>
  </si>
  <si>
    <t> 07.02.2020</t>
  </si>
  <si>
    <t> 306590995</t>
  </si>
  <si>
    <t> COMFORT COMMERCE</t>
  </si>
  <si>
    <t> 01017</t>
  </si>
  <si>
    <t> 20208000705105826001</t>
  </si>
  <si>
    <t> Colotech Plus 160gr Listov v pachke 250</t>
  </si>
  <si>
    <t> 29</t>
  </si>
  <si>
    <t> 17.02.2020</t>
  </si>
  <si>
    <t> 1,899,980.00</t>
  </si>
  <si>
    <t> 7468595</t>
  </si>
  <si>
    <t> 16417</t>
  </si>
  <si>
    <t> Colotech Plus 200gr Listov v pachke 250</t>
  </si>
  <si>
    <t> 10.02.2020</t>
  </si>
  <si>
    <t> 2,349,990.00</t>
  </si>
  <si>
    <t> Sovershennaya Sdelka</t>
  </si>
  <si>
    <t> Elektronnыy auksion</t>
  </si>
  <si>
    <t> 4613904</t>
  </si>
  <si>
    <t> 19101</t>
  </si>
  <si>
    <t> 11.02.2020</t>
  </si>
  <si>
    <t> 306943429</t>
  </si>
  <si>
    <t> OOO AZIMUT FINANCE</t>
  </si>
  <si>
    <t> 00421</t>
  </si>
  <si>
    <t> 20208000805154386001</t>
  </si>
  <si>
    <t> -</t>
  </si>
  <si>
    <t> 14.02.2020</t>
  </si>
  <si>
    <t> 181,186,200.00</t>
  </si>
  <si>
    <t> 40</t>
  </si>
  <si>
    <t> 23569</t>
  </si>
  <si>
    <t> 305918284</t>
  </si>
  <si>
    <t> Y</t>
  </si>
  <si>
    <t> OOO "TOSHKENT GULLARI GROUP"</t>
  </si>
  <si>
    <t> 00974</t>
  </si>
  <si>
    <t> 20208000800952893001</t>
  </si>
  <si>
    <t> statya 4252110 za Kashpo dlya svetov lechuza lot №1317837 s NDS</t>
  </si>
  <si>
    <t> 32/1</t>
  </si>
  <si>
    <t> 21.02.2020</t>
  </si>
  <si>
    <t> 3,400,000.00</t>
  </si>
  <si>
    <t> 4624719</t>
  </si>
  <si>
    <t> 28537</t>
  </si>
  <si>
    <t> 24.02.2020</t>
  </si>
  <si>
    <t> 306602528</t>
  </si>
  <si>
    <t> OOO ABDUJALIL TRADE</t>
  </si>
  <si>
    <t> 00408</t>
  </si>
  <si>
    <t> 20208000905105752001</t>
  </si>
  <si>
    <t> 48</t>
  </si>
  <si>
    <t> 26.02.2020</t>
  </si>
  <si>
    <t> 44,800,000.00</t>
  </si>
  <si>
    <t> 7541387</t>
  </si>
  <si>
    <t> 28848</t>
  </si>
  <si>
    <t> 302945032</t>
  </si>
  <si>
    <t> OOO BEST BUY AND SELL</t>
  </si>
  <si>
    <t> 01069</t>
  </si>
  <si>
    <t> 20208000000328109001</t>
  </si>
  <si>
    <t> Niso delfin</t>
  </si>
  <si>
    <t> 763</t>
  </si>
  <si>
    <t> 1,099,000.00</t>
  </si>
  <si>
    <t> 100010860262667011311092001</t>
  </si>
  <si>
    <t> 4630100</t>
  </si>
  <si>
    <t> 34056</t>
  </si>
  <si>
    <t> 02.03.2020</t>
  </si>
  <si>
    <t> 306691394</t>
  </si>
  <si>
    <t> OOO YANGI GULISTON OLOMON BARAKA NUR</t>
  </si>
  <si>
    <t> 00855</t>
  </si>
  <si>
    <t> 20208000105118756001</t>
  </si>
  <si>
    <t> 246</t>
  </si>
  <si>
    <t> 04.03.2020</t>
  </si>
  <si>
    <t> 14,606,400.00</t>
  </si>
  <si>
    <t> 4630171</t>
  </si>
  <si>
    <t> 34057</t>
  </si>
  <si>
    <t> 302190848</t>
  </si>
  <si>
    <t> XK"Axe Technology"</t>
  </si>
  <si>
    <t> 01065</t>
  </si>
  <si>
    <t> 20208000704958437001</t>
  </si>
  <si>
    <t> 05.03.2020</t>
  </si>
  <si>
    <t> 18,690,000.00</t>
  </si>
  <si>
    <t> 7577514</t>
  </si>
  <si>
    <t> 37661</t>
  </si>
  <si>
    <t> 09.03.2020</t>
  </si>
  <si>
    <t> 302285214</t>
  </si>
  <si>
    <t> "Namangan kanselyariyalari"MCHJ</t>
  </si>
  <si>
    <t> 01054</t>
  </si>
  <si>
    <t> 20208000904972598001</t>
  </si>
  <si>
    <t> DOUBLE A</t>
  </si>
  <si>
    <t> 7514</t>
  </si>
  <si>
    <t> 12.03.2020</t>
  </si>
  <si>
    <t> 2,039,500.00</t>
  </si>
  <si>
    <t> 7577515</t>
  </si>
  <si>
    <t> 37662</t>
  </si>
  <si>
    <t> 305944103</t>
  </si>
  <si>
    <t> KANSMART MCHJ</t>
  </si>
  <si>
    <t> 00433</t>
  </si>
  <si>
    <t> 20208000300956674001</t>
  </si>
  <si>
    <t> Bumaga ofisnaya Double A, A3, 80g m2, 500l, klass A</t>
  </si>
  <si>
    <t> 691</t>
  </si>
  <si>
    <t> 16.03.2020</t>
  </si>
  <si>
    <t> 680,000.00</t>
  </si>
  <si>
    <t> 7596769</t>
  </si>
  <si>
    <t> 43348</t>
  </si>
  <si>
    <t> 303232025</t>
  </si>
  <si>
    <t> OOO "MAGNETIC GROUP"</t>
  </si>
  <si>
    <t> 00850</t>
  </si>
  <si>
    <t> 20208000300442222001</t>
  </si>
  <si>
    <t> PUNP 3x2,5</t>
  </si>
  <si>
    <t> 124</t>
  </si>
  <si>
    <t> 18.03.2020</t>
  </si>
  <si>
    <t> 1,650,000.00</t>
  </si>
  <si>
    <t> 7624010</t>
  </si>
  <si>
    <t> 49872</t>
  </si>
  <si>
    <t> 27.03.2020</t>
  </si>
  <si>
    <t> 306612737</t>
  </si>
  <si>
    <t> "O'zR MARKAZIY BANKINING "DAVLAT BELGISI"" DUK</t>
  </si>
  <si>
    <t> 00014</t>
  </si>
  <si>
    <t> 21596000305108789001</t>
  </si>
  <si>
    <t> "Kart-S</t>
  </si>
  <si>
    <t> 0000482</t>
  </si>
  <si>
    <t> 27.04.2020</t>
  </si>
  <si>
    <t> 5,175,000.00</t>
  </si>
  <si>
    <t> 7562283</t>
  </si>
  <si>
    <t> 33917</t>
  </si>
  <si>
    <t> 201354154</t>
  </si>
  <si>
    <t> SP "TASHKEI INTERNATIONAL"OOO</t>
  </si>
  <si>
    <t> 00837</t>
  </si>
  <si>
    <t> 20214000300192735001</t>
  </si>
  <si>
    <t> Lazernoye monoxromnoye mfu Ecosys M2640idw</t>
  </si>
  <si>
    <t> 103</t>
  </si>
  <si>
    <t> 03.03.2020</t>
  </si>
  <si>
    <t> 5,000,000.00</t>
  </si>
  <si>
    <t> 4630447</t>
  </si>
  <si>
    <t> 34242</t>
  </si>
  <si>
    <t> 305775456</t>
  </si>
  <si>
    <t> OOO WORLD CABLE</t>
  </si>
  <si>
    <t> 00397</t>
  </si>
  <si>
    <t> 20208000200925006001</t>
  </si>
  <si>
    <t> 12</t>
  </si>
  <si>
    <t> 20,160,000.00</t>
  </si>
  <si>
    <t> 4631253</t>
  </si>
  <si>
    <t> 34496</t>
  </si>
  <si>
    <t> 306213774</t>
  </si>
  <si>
    <t> OOO TITANIUM COATING</t>
  </si>
  <si>
    <t> 00253</t>
  </si>
  <si>
    <t> 20208000501043414001</t>
  </si>
  <si>
    <t> 53</t>
  </si>
  <si>
    <t> 15,960,000.00</t>
  </si>
  <si>
    <t> 7571950</t>
  </si>
  <si>
    <t> 35945</t>
  </si>
  <si>
    <t> 303316251</t>
  </si>
  <si>
    <t> OOO "RDI ALLIANCE"</t>
  </si>
  <si>
    <t> 00442</t>
  </si>
  <si>
    <t> 20208000800461366001</t>
  </si>
  <si>
    <t> Mashinka dlya chistki obuvi (malenkaya)</t>
  </si>
  <si>
    <t> 172</t>
  </si>
  <si>
    <t> 16.06.2020</t>
  </si>
  <si>
    <t> 1,273,400.00</t>
  </si>
  <si>
    <t> 4637058</t>
  </si>
  <si>
    <t> 39283</t>
  </si>
  <si>
    <t> 11.03.2020</t>
  </si>
  <si>
    <t> 202934279</t>
  </si>
  <si>
    <t> OOO "Info Semantik"</t>
  </si>
  <si>
    <t> 01033</t>
  </si>
  <si>
    <t> 20208000504003824001</t>
  </si>
  <si>
    <t> 00198</t>
  </si>
  <si>
    <t> 24,840,000.00</t>
  </si>
  <si>
    <t> 7584338</t>
  </si>
  <si>
    <t> 39897</t>
  </si>
  <si>
    <t> 306304462</t>
  </si>
  <si>
    <t> "MARKET STAR BARAKA" MCHJ</t>
  </si>
  <si>
    <t> 01151</t>
  </si>
  <si>
    <t> 20208000205049438001</t>
  </si>
  <si>
    <t> Yorshik dlya unitaza</t>
  </si>
  <si>
    <t> 0070320</t>
  </si>
  <si>
    <t> 20.03.2020</t>
  </si>
  <si>
    <t> 236,770.00</t>
  </si>
  <si>
    <t> 601</t>
  </si>
  <si>
    <t> 44841</t>
  </si>
  <si>
    <t> 305701358</t>
  </si>
  <si>
    <t> Aziya grand medikal MCHJ</t>
  </si>
  <si>
    <t> 01008</t>
  </si>
  <si>
    <t> 20208000400909638003</t>
  </si>
  <si>
    <t> za Termometr beskontaktnыy sog Up 3953 lot 1392356</t>
  </si>
  <si>
    <t> 848</t>
  </si>
  <si>
    <t> 19.03.2020</t>
  </si>
  <si>
    <t> 75-SAR</t>
  </si>
  <si>
    <t> 44846</t>
  </si>
  <si>
    <t> 304749599</t>
  </si>
  <si>
    <t> "STOP MICROBE"</t>
  </si>
  <si>
    <t> 01167</t>
  </si>
  <si>
    <t> 20208000300751310001</t>
  </si>
  <si>
    <t> za Antiseptikov sog. Up -3953 Lot 1392661</t>
  </si>
  <si>
    <t> 119</t>
  </si>
  <si>
    <t> 10,960,000.00</t>
  </si>
  <si>
    <t> 13/20</t>
  </si>
  <si>
    <t> 46094</t>
  </si>
  <si>
    <t> 200526099</t>
  </si>
  <si>
    <t> IP Albeta</t>
  </si>
  <si>
    <t> 01071</t>
  </si>
  <si>
    <t> 20208000600600217001</t>
  </si>
  <si>
    <t> statya 4354990 za priobreteniye alkatel apparata lot №1387753s uchyotom NDS</t>
  </si>
  <si>
    <t> 45</t>
  </si>
  <si>
    <t> 25.03.2020</t>
  </si>
  <si>
    <t> 3,801,900.00</t>
  </si>
  <si>
    <t> 193</t>
  </si>
  <si>
    <t> 47709</t>
  </si>
  <si>
    <t> 24.03.2020</t>
  </si>
  <si>
    <t> 204712394</t>
  </si>
  <si>
    <t> "FAZO LUXYe" MCHJ</t>
  </si>
  <si>
    <t> 00425</t>
  </si>
  <si>
    <t> 20208000104289841001</t>
  </si>
  <si>
    <t> za Maska lisevaya gigiyenicheskaya sog UP 3953 13 punkt lot 1399089</t>
  </si>
  <si>
    <t> 196</t>
  </si>
  <si>
    <t> 23,000,000.00</t>
  </si>
  <si>
    <t> 104-SAR</t>
  </si>
  <si>
    <t> 47711</t>
  </si>
  <si>
    <t> za Antiseptikov sog. Up -3953 Lot 1399208</t>
  </si>
  <si>
    <t> 120</t>
  </si>
  <si>
    <t> 18,424,000.00</t>
  </si>
  <si>
    <t> 7628064</t>
  </si>
  <si>
    <t> 50716</t>
  </si>
  <si>
    <t> 306780316</t>
  </si>
  <si>
    <t> OOO ALL IN ONE MARKET</t>
  </si>
  <si>
    <t> 01086</t>
  </si>
  <si>
    <t> 20208000505131789001</t>
  </si>
  <si>
    <t> Modem HUAWEI E3372</t>
  </si>
  <si>
    <t> 17</t>
  </si>
  <si>
    <t> 30.03.2020</t>
  </si>
  <si>
    <t> 3,939,990.00</t>
  </si>
  <si>
    <t> 7628001</t>
  </si>
  <si>
    <t> 50718</t>
  </si>
  <si>
    <t> Huawei</t>
  </si>
  <si>
    <t> 16</t>
  </si>
  <si>
    <t> 3,949,990.00</t>
  </si>
  <si>
    <t> 7628003</t>
  </si>
  <si>
    <t> 50719</t>
  </si>
  <si>
    <t> 306902881</t>
  </si>
  <si>
    <t> OOO POWER BUSINESS-S</t>
  </si>
  <si>
    <t> 01044</t>
  </si>
  <si>
    <t> 20208000605147558001</t>
  </si>
  <si>
    <t> 47</t>
  </si>
  <si>
    <t> 3,799,990.00</t>
  </si>
  <si>
    <t> 7628065</t>
  </si>
  <si>
    <t> 50721</t>
  </si>
  <si>
    <t> 7627993</t>
  </si>
  <si>
    <t> 50723</t>
  </si>
  <si>
    <t> 46</t>
  </si>
  <si>
    <t> 2,279,994.00</t>
  </si>
  <si>
    <t>Saqlash</t>
  </si>
  <si>
    <t> oplata za priobretayemыx uslug</t>
  </si>
  <si>
    <t> 4</t>
  </si>
  <si>
    <t> 56325</t>
  </si>
  <si>
    <t> 14.04.2020</t>
  </si>
  <si>
    <t> 305360159</t>
  </si>
  <si>
    <t> OOO "CLIMAT LUX"</t>
  </si>
  <si>
    <t> 00401</t>
  </si>
  <si>
    <t> 20208000900849841001</t>
  </si>
  <si>
    <t> st. 4234990; 4239000 za okazaniye uslug i vыp. rabot po texn., kruglos. obsl. sistemы kondisionirovaniya i ventilyasii vozduxa, sant. i elekt. obor. zdaniya MF RUz bez NDS lot №6982944</t>
  </si>
  <si>
    <t> 14</t>
  </si>
  <si>
    <t> 31.03.2020</t>
  </si>
  <si>
    <t> 3,337,013.00</t>
  </si>
  <si>
    <t> 25</t>
  </si>
  <si>
    <t> 56383</t>
  </si>
  <si>
    <t> 15.04.2020</t>
  </si>
  <si>
    <t> 302165616</t>
  </si>
  <si>
    <t> MCHJ " MASTER-LIFT"</t>
  </si>
  <si>
    <t> 20208000504948389001</t>
  </si>
  <si>
    <t> st. 4234990; 4232200 texnicheskoye obslujivaniye avtomaticheskoy rabotы na UPS, dizel generatora, sistemы videonablyudeniya, shlagbauma i liftovogo oborudovaniya. Bez NDS. Lot №6982795</t>
  </si>
  <si>
    <t> 25/2</t>
  </si>
  <si>
    <t> 29.02.2020</t>
  </si>
  <si>
    <t> 500,000.00</t>
  </si>
  <si>
    <t> 67</t>
  </si>
  <si>
    <t> 60806</t>
  </si>
  <si>
    <t> 29.04.2020</t>
  </si>
  <si>
    <t> 201555901</t>
  </si>
  <si>
    <t> Toshkent shaxar Dezinfeksiya stansiyasi</t>
  </si>
  <si>
    <t> 00398</t>
  </si>
  <si>
    <t> 20210000700109312001</t>
  </si>
  <si>
    <t> Za deznfeksiya-barba s potogennыmi mikrobami sog.UP-3953 pun.13 lot № 1488771</t>
  </si>
  <si>
    <t> 123</t>
  </si>
  <si>
    <t> 22.04.2020</t>
  </si>
  <si>
    <t> 8,400,000.00</t>
  </si>
  <si>
    <t> 53134</t>
  </si>
  <si>
    <t> 06.04.2020</t>
  </si>
  <si>
    <t> 28,877,310.00</t>
  </si>
  <si>
    <t> 0.00</t>
  </si>
  <si>
    <t> 204566767</t>
  </si>
  <si>
    <t> OOO QUDDUS-AA</t>
  </si>
  <si>
    <t> 00407</t>
  </si>
  <si>
    <t> 20208000704266457001</t>
  </si>
  <si>
    <t> Za deznfeksiya -barba s potogennыmi mikrobami sog.UP-3953 pun.13 lot № 1426393</t>
  </si>
  <si>
    <t> 60</t>
  </si>
  <si>
    <t> 07.04.2020</t>
  </si>
  <si>
    <t> 68</t>
  </si>
  <si>
    <t> 58657</t>
  </si>
  <si>
    <t> 21.04.2020</t>
  </si>
  <si>
    <t> Za deznfeksiya -barba s potogennыmi mikrobami sog.UP-3953 pun.13 lot № 1464359</t>
  </si>
  <si>
    <t> 77</t>
  </si>
  <si>
    <t> 23.04.2020</t>
  </si>
  <si>
    <t> 7951513</t>
  </si>
  <si>
    <t> 71151</t>
  </si>
  <si>
    <t> 22.05.2020</t>
  </si>
  <si>
    <t> 5,205,810.00</t>
  </si>
  <si>
    <t> 205040829</t>
  </si>
  <si>
    <t> OOO DESKFORM</t>
  </si>
  <si>
    <t> 20214000004331983001</t>
  </si>
  <si>
    <t> Svetocopy A4, S#07/3 Bumaga listovaya dlya ofis.texniki</t>
  </si>
  <si>
    <t> 7951513/1</t>
  </si>
  <si>
    <t> 55</t>
  </si>
  <si>
    <t> 65435</t>
  </si>
  <si>
    <t> 12.05.2020</t>
  </si>
  <si>
    <t> 306085910</t>
  </si>
  <si>
    <t> OOO BEST GLOVES</t>
  </si>
  <si>
    <t> 01034</t>
  </si>
  <si>
    <t> 20208000100994282001</t>
  </si>
  <si>
    <t> za priobriteniye perchatki nitrilovыye FINFLEX neopudrennыye Razmer M sog UP3953 lot №1488682</t>
  </si>
  <si>
    <t> 16.04.2020</t>
  </si>
  <si>
    <t> 3,200,000.00</t>
  </si>
  <si>
    <t> 405</t>
  </si>
  <si>
    <t> 65677</t>
  </si>
  <si>
    <t> 15,000,000.00</t>
  </si>
  <si>
    <t> za Maska lisevaya gigiyenicheskaya sog UP 3953 13 punkt lot №1519726</t>
  </si>
  <si>
    <t> 538</t>
  </si>
  <si>
    <t> 11.05.2020</t>
  </si>
  <si>
    <t> 2132</t>
  </si>
  <si>
    <t> 66414</t>
  </si>
  <si>
    <t> 13.05.2020</t>
  </si>
  <si>
    <t> 705,000.00</t>
  </si>
  <si>
    <t> za Lotok vertik metall. 3 otd 9197 Deli sog ZRU-472 44-statya lot № 1523464</t>
  </si>
  <si>
    <t> 2132/1</t>
  </si>
  <si>
    <t> 18.06.2020</t>
  </si>
  <si>
    <t> 7915762</t>
  </si>
  <si>
    <t> 68066</t>
  </si>
  <si>
    <t> 18.05.2020</t>
  </si>
  <si>
    <t> 117,400.00</t>
  </si>
  <si>
    <t> 306117781</t>
  </si>
  <si>
    <t> OOO "EXPRESS BROKER" LLC</t>
  </si>
  <si>
    <t> 01013</t>
  </si>
  <si>
    <t> 20208000905039596001</t>
  </si>
  <si>
    <t> ELMA</t>
  </si>
  <si>
    <t> 115</t>
  </si>
  <si>
    <t> 21.05.2020</t>
  </si>
  <si>
    <t> 54</t>
  </si>
  <si>
    <t> 85160</t>
  </si>
  <si>
    <t> 4,628,750.00</t>
  </si>
  <si>
    <t> 303106125</t>
  </si>
  <si>
    <t> OOO "ASIA NEW PLAST"</t>
  </si>
  <si>
    <t> 01101</t>
  </si>
  <si>
    <t> 20208000600405328001</t>
  </si>
  <si>
    <t> statya 4252110 za jalyuzi rolo lot №1589916 s uchyotom ND sog ZRU 472 44 statiya</t>
  </si>
  <si>
    <t> 34</t>
  </si>
  <si>
    <t> 516</t>
  </si>
  <si>
    <t> 85297</t>
  </si>
  <si>
    <t> Gigiyenicheskaya maska dlya liso. bez NDS. sog UP 3953 13 statiya lot № 1590793</t>
  </si>
  <si>
    <t> 757</t>
  </si>
  <si>
    <t> 8024712</t>
  </si>
  <si>
    <t> 87716</t>
  </si>
  <si>
    <t> 22.06.2020</t>
  </si>
  <si>
    <t> 2,040,000.00</t>
  </si>
  <si>
    <t> 306089114</t>
  </si>
  <si>
    <t> KANS SHOP XK</t>
  </si>
  <si>
    <t> 00490</t>
  </si>
  <si>
    <t> 20208000900999115002</t>
  </si>
  <si>
    <t> Organayzer nastolnыy</t>
  </si>
  <si>
    <t> 639</t>
  </si>
  <si>
    <t> 29.06.2020</t>
  </si>
  <si>
    <t> 400110860262667950100092001</t>
  </si>
  <si>
    <t> 4704336</t>
  </si>
  <si>
    <t> 94112</t>
  </si>
  <si>
    <t> 20,051,760.00</t>
  </si>
  <si>
    <t> 304831989</t>
  </si>
  <si>
    <t> OOO SATURN PITNAK</t>
  </si>
  <si>
    <t> 01046</t>
  </si>
  <si>
    <t> 20208000600767177001</t>
  </si>
  <si>
    <t> 03.07.2020</t>
  </si>
  <si>
    <t> 11</t>
  </si>
  <si>
    <t> 59-SCT</t>
  </si>
  <si>
    <t> 85298</t>
  </si>
  <si>
    <t> 21,600,000.00</t>
  </si>
  <si>
    <t> 307283205</t>
  </si>
  <si>
    <t> OOO ?SMART CLEANING TECHNO?</t>
  </si>
  <si>
    <t> 01095</t>
  </si>
  <si>
    <t> 20208000405203917001</t>
  </si>
  <si>
    <t> Antiseptik-OP plastikovыy flakon 0,5 l.bez NDS. Lot: №1590880 sog UP 3953 statiya 13</t>
  </si>
  <si>
    <t> 41</t>
  </si>
  <si>
    <t> 11.06.2020</t>
  </si>
  <si>
    <t> 8020906</t>
  </si>
  <si>
    <t> 86320</t>
  </si>
  <si>
    <t> 4,793,065.00</t>
  </si>
  <si>
    <t> Bumaga kseroksnaya A3 Svetocopy 80gr., 500l., 5 kg, klass S</t>
  </si>
  <si>
    <t> 8020906/1</t>
  </si>
  <si>
    <t> 19.06.2020</t>
  </si>
  <si>
    <t> 8031183</t>
  </si>
  <si>
    <t> 88901</t>
  </si>
  <si>
    <t> 231,750.00</t>
  </si>
  <si>
    <t> Sunlight</t>
  </si>
  <si>
    <t> 1977</t>
  </si>
  <si>
    <t> 8031255</t>
  </si>
  <si>
    <t> 88933</t>
  </si>
  <si>
    <t> 480,000.00</t>
  </si>
  <si>
    <t> SALFETKA "SILEN" 100SHT 30X30</t>
  </si>
  <si>
    <t> 731</t>
  </si>
  <si>
    <t> 8031353</t>
  </si>
  <si>
    <t> 88934</t>
  </si>
  <si>
    <t> 1,002,600.00</t>
  </si>
  <si>
    <t> Bumajnыy polotensa ELMA</t>
  </si>
  <si>
    <t> 1974</t>
  </si>
  <si>
    <t> 8031207</t>
  </si>
  <si>
    <t> 88935</t>
  </si>
  <si>
    <t> 687,000.00</t>
  </si>
  <si>
    <t> 1975</t>
  </si>
  <si>
    <t> 24.06.2020</t>
  </si>
  <si>
    <t> 8031300</t>
  </si>
  <si>
    <t> 88944</t>
  </si>
  <si>
    <t> uzbekiston</t>
  </si>
  <si>
    <t> 732</t>
  </si>
  <si>
    <t> 8031332</t>
  </si>
  <si>
    <t> 88947</t>
  </si>
  <si>
    <t> 150,000.00</t>
  </si>
  <si>
    <t> Delfin</t>
  </si>
  <si>
    <t> 733</t>
  </si>
  <si>
    <t> 8031227</t>
  </si>
  <si>
    <t> 88948</t>
  </si>
  <si>
    <t> 248,000.00</t>
  </si>
  <si>
    <t> Gubka dlya mittya posudu 5sm*10sm*4sm</t>
  </si>
  <si>
    <t> 1976</t>
  </si>
  <si>
    <t> 8031312</t>
  </si>
  <si>
    <t> 88950</t>
  </si>
  <si>
    <t> 240,000.00</t>
  </si>
  <si>
    <t> 305236406</t>
  </si>
  <si>
    <t> OOO "GIFT BOX"</t>
  </si>
  <si>
    <t> 01121</t>
  </si>
  <si>
    <t> 20208000300837953001</t>
  </si>
  <si>
    <t> Perchatka X/B</t>
  </si>
  <si>
    <t> 23</t>
  </si>
  <si>
    <t> 26.06.2020</t>
  </si>
  <si>
    <t> 8031209</t>
  </si>
  <si>
    <t> 88952</t>
  </si>
  <si>
    <t> 719,920.00</t>
  </si>
  <si>
    <t> 307397600</t>
  </si>
  <si>
    <t> OOO ABDU SAID-BARAKA TRADE</t>
  </si>
  <si>
    <t> 20208000305224990001</t>
  </si>
  <si>
    <t> Krem-mыlo jidkoye uvlajnyayuщyeye "Milana"</t>
  </si>
  <si>
    <t> 8031250</t>
  </si>
  <si>
    <t> 88953</t>
  </si>
  <si>
    <t> 1,199,760.00</t>
  </si>
  <si>
    <t> 305857804</t>
  </si>
  <si>
    <t> OOO INNOVATION SOLUTION BROKER</t>
  </si>
  <si>
    <t> 01110</t>
  </si>
  <si>
    <t> 20208000400943336001</t>
  </si>
  <si>
    <t> 8031272</t>
  </si>
  <si>
    <t> 88954</t>
  </si>
  <si>
    <t> 1,266,000.00</t>
  </si>
  <si>
    <t> 205253713</t>
  </si>
  <si>
    <t> "Mutabar Zamindagi Tantana" XK</t>
  </si>
  <si>
    <t> 00991</t>
  </si>
  <si>
    <t> 20208000304358718001</t>
  </si>
  <si>
    <t> Gel</t>
  </si>
  <si>
    <t> 0309</t>
  </si>
  <si>
    <t> 8044484</t>
  </si>
  <si>
    <t> 93540</t>
  </si>
  <si>
    <t> 5,167,620.00</t>
  </si>
  <si>
    <t> 8044484/1</t>
  </si>
  <si>
    <t> 30.06.2020</t>
  </si>
  <si>
    <t> 4711600</t>
  </si>
  <si>
    <t> 103750</t>
  </si>
  <si>
    <t> 15.07.2020</t>
  </si>
  <si>
    <t> 45,546,900.00</t>
  </si>
  <si>
    <t> 305012749</t>
  </si>
  <si>
    <t> OOO OMNI SYSTEM</t>
  </si>
  <si>
    <t> 00445</t>
  </si>
  <si>
    <t> 20208000400793909001</t>
  </si>
  <si>
    <t> 33</t>
  </si>
  <si>
    <t> 8133111</t>
  </si>
  <si>
    <t> 108918</t>
  </si>
  <si>
    <t> 24.07.2020</t>
  </si>
  <si>
    <t> 560,000.00</t>
  </si>
  <si>
    <t> Papka skorosshivatel</t>
  </si>
  <si>
    <t> 1388</t>
  </si>
  <si>
    <t> 05.08.2020</t>
  </si>
  <si>
    <t> 4716762</t>
  </si>
  <si>
    <t> 110277</t>
  </si>
  <si>
    <t> 27.07.2020</t>
  </si>
  <si>
    <t> 474,102,201.60</t>
  </si>
  <si>
    <t> 6</t>
  </si>
  <si>
    <t> 04.08.2020</t>
  </si>
  <si>
    <t> 4716834</t>
  </si>
  <si>
    <t> 110278</t>
  </si>
  <si>
    <t> 145,492,351.20</t>
  </si>
  <si>
    <t> 5</t>
  </si>
  <si>
    <t> 149</t>
  </si>
  <si>
    <t> 100202</t>
  </si>
  <si>
    <t> 09.07.2020</t>
  </si>
  <si>
    <t> 2,400,000.00</t>
  </si>
  <si>
    <t> 207153599</t>
  </si>
  <si>
    <t> OOO QUALITY PHARM</t>
  </si>
  <si>
    <t> 20208000304982806001</t>
  </si>
  <si>
    <t> Perchatki nitrialovыye neopudrennыye Razmer M № lota: 1631906</t>
  </si>
  <si>
    <t> 254</t>
  </si>
  <si>
    <t> 10.07.2020</t>
  </si>
  <si>
    <t> 148</t>
  </si>
  <si>
    <t> 101394</t>
  </si>
  <si>
    <t> 5,700,000.00</t>
  </si>
  <si>
    <t> 305721903</t>
  </si>
  <si>
    <t> BUILDING SERVICES XK</t>
  </si>
  <si>
    <t> 01164</t>
  </si>
  <si>
    <t> 20208000700913191001</t>
  </si>
  <si>
    <t> st 4252110 priobreteniye antibakterialnogo mыla Bez NDS sog UP 3953 stat 13 Lot № 1614371</t>
  </si>
  <si>
    <t> 249</t>
  </si>
  <si>
    <t> 14.07.2020</t>
  </si>
  <si>
    <t> 8091153</t>
  </si>
  <si>
    <t> 101762</t>
  </si>
  <si>
    <t> 13.07.2020</t>
  </si>
  <si>
    <t> 1,159,600.00</t>
  </si>
  <si>
    <t> 303084756</t>
  </si>
  <si>
    <t> OOO "BRIGHT STAR SERVICE"</t>
  </si>
  <si>
    <t> 20208000900401674001</t>
  </si>
  <si>
    <t> Netkanoye polotno</t>
  </si>
  <si>
    <t> 8091140</t>
  </si>
  <si>
    <t> 101764</t>
  </si>
  <si>
    <t> 2,499,750.00</t>
  </si>
  <si>
    <t> Osvejitel vozduxa AIR WICK 250ml</t>
  </si>
  <si>
    <t> 2326</t>
  </si>
  <si>
    <t> 16.07.2020</t>
  </si>
  <si>
    <t> 016</t>
  </si>
  <si>
    <t> 104465</t>
  </si>
  <si>
    <t> za priobreteniye priborы sog ZRU №472 44-statiya lot № 1628975</t>
  </si>
  <si>
    <t> 8111753</t>
  </si>
  <si>
    <t> 105318</t>
  </si>
  <si>
    <t> 17.07.2020</t>
  </si>
  <si>
    <t> 3,808,000.00</t>
  </si>
  <si>
    <t> 303055063</t>
  </si>
  <si>
    <t> OOO"POWER MAX GROUP"</t>
  </si>
  <si>
    <t> 20208000400391797001</t>
  </si>
  <si>
    <t> 4G Huawei E3272</t>
  </si>
  <si>
    <t> 382</t>
  </si>
  <si>
    <t> 20.07.2020</t>
  </si>
  <si>
    <t> 8111754</t>
  </si>
  <si>
    <t> 105319</t>
  </si>
  <si>
    <t> 1,287,000.00</t>
  </si>
  <si>
    <t> 8119420</t>
  </si>
  <si>
    <t> 106369</t>
  </si>
  <si>
    <t> 3,213,000.00</t>
  </si>
  <si>
    <t> 89</t>
  </si>
  <si>
    <t> 23.07.2020</t>
  </si>
  <si>
    <t> 8119394</t>
  </si>
  <si>
    <t> 106370</t>
  </si>
  <si>
    <t> 3,290,000.00</t>
  </si>
  <si>
    <t> 306706057</t>
  </si>
  <si>
    <t> OOO DAIRY PRODUCE CENTRE</t>
  </si>
  <si>
    <t> 01060</t>
  </si>
  <si>
    <t> 20208000005121185001</t>
  </si>
  <si>
    <t> 206</t>
  </si>
  <si>
    <t> 8119403</t>
  </si>
  <si>
    <t> 106371</t>
  </si>
  <si>
    <t> 208</t>
  </si>
  <si>
    <t> 8119395</t>
  </si>
  <si>
    <t> 106374</t>
  </si>
  <si>
    <t> 207</t>
  </si>
  <si>
    <t> 8119415</t>
  </si>
  <si>
    <t> 106375</t>
  </si>
  <si>
    <t> 209</t>
  </si>
  <si>
    <t> 8119421</t>
  </si>
  <si>
    <t> 106376</t>
  </si>
  <si>
    <t> 2,145,000.00</t>
  </si>
  <si>
    <t> 88</t>
  </si>
  <si>
    <t> 90-SCT</t>
  </si>
  <si>
    <t> 106721</t>
  </si>
  <si>
    <t> 23,490,000.00</t>
  </si>
  <si>
    <t> Antiseptin-(marka B). № lota: 1644686 sog UP 3953 13- stat</t>
  </si>
  <si>
    <t> 79</t>
  </si>
  <si>
    <t> 21.07.2020</t>
  </si>
  <si>
    <t> 630</t>
  </si>
  <si>
    <t> 107100</t>
  </si>
  <si>
    <t> 30,000,000.00</t>
  </si>
  <si>
    <t> Dlya pokupka odnorazovыye lisevaya maska. № lota: 1644761 sog UP 3953 13- stat</t>
  </si>
  <si>
    <t> 982</t>
  </si>
  <si>
    <t> 8126414</t>
  </si>
  <si>
    <t> 107632</t>
  </si>
  <si>
    <t> 22.07.2020</t>
  </si>
  <si>
    <t> 1,350,000.00</t>
  </si>
  <si>
    <t> 304815209</t>
  </si>
  <si>
    <t> SHERZOD STATIONERY Mchj</t>
  </si>
  <si>
    <t> 00395</t>
  </si>
  <si>
    <t> 20208000700758000005</t>
  </si>
  <si>
    <t> Uni-ball GEL IMPAKC 1.0mm</t>
  </si>
  <si>
    <t> 1289</t>
  </si>
  <si>
    <t> 1191</t>
  </si>
  <si>
    <t> 108631</t>
  </si>
  <si>
    <t> 1,228,200.00</t>
  </si>
  <si>
    <t> 303478716</t>
  </si>
  <si>
    <t> CHP DEKOS GROUP</t>
  </si>
  <si>
    <t> 20208000400513160001</t>
  </si>
  <si>
    <t> Papka dlya dokumentov № lota: 1638927</t>
  </si>
  <si>
    <t> 3229</t>
  </si>
  <si>
    <t> 25.07.2020</t>
  </si>
  <si>
    <t> 101-SCT</t>
  </si>
  <si>
    <t> 111488</t>
  </si>
  <si>
    <t> 29.07.2020</t>
  </si>
  <si>
    <t> 10,091,250.00</t>
  </si>
  <si>
    <t> Dezinfeksionnыy tonnel s datchikom dvijenniya bez NDS sog. UP 3953 13- stati lot №1658814</t>
  </si>
  <si>
    <t> 82</t>
  </si>
  <si>
    <t> 30.07.2020</t>
  </si>
  <si>
    <t> 100-SCT</t>
  </si>
  <si>
    <t> 111632</t>
  </si>
  <si>
    <t> 6,831,000.00</t>
  </si>
  <si>
    <t> Za Obluchatel Kvars-9 (bolshoy s podstavkoy) sog UP 3953 13- statiya Lot №1661198</t>
  </si>
  <si>
    <t> 83</t>
  </si>
  <si>
    <t> 8061583</t>
  </si>
  <si>
    <t> 96834</t>
  </si>
  <si>
    <t> 06.07.2020</t>
  </si>
  <si>
    <t> 2,060,800.00</t>
  </si>
  <si>
    <t> 206782767</t>
  </si>
  <si>
    <t> OOO BIRJASERVIS BARAKA</t>
  </si>
  <si>
    <t> 00491</t>
  </si>
  <si>
    <t> 20208000704538865001</t>
  </si>
  <si>
    <t> Double</t>
  </si>
  <si>
    <t> 845</t>
  </si>
  <si>
    <t> 116342</t>
  </si>
  <si>
    <t> 10.08.2020</t>
  </si>
  <si>
    <t> 8,977,263.75</t>
  </si>
  <si>
    <t> 21,801,926.25</t>
  </si>
  <si>
    <t> 306246155</t>
  </si>
  <si>
    <t> OOO "AIR LUX"</t>
  </si>
  <si>
    <t> 20208000305038904001</t>
  </si>
  <si>
    <t> st. 4234990; 4239000 za okazaniye uslug i vыp. rabot po texn., kruglos. obsl. sistemы kondisionirovaniya i ventilyasii vozduxa, sant. i elekt. obor. zdaniya MF EVS RUz bez NDS lot №7030944</t>
  </si>
  <si>
    <t> 26</t>
  </si>
  <si>
    <t> 31.08.2020</t>
  </si>
  <si>
    <t> 5,129,865.00</t>
  </si>
  <si>
    <t> 8202420</t>
  </si>
  <si>
    <t> 119997</t>
  </si>
  <si>
    <t> 17.08.2020</t>
  </si>
  <si>
    <t> 2,760,000.00</t>
  </si>
  <si>
    <t> 1788</t>
  </si>
  <si>
    <t> 18.08.2020</t>
  </si>
  <si>
    <t> 4725666</t>
  </si>
  <si>
    <t> 120659</t>
  </si>
  <si>
    <t> 203,416,000.00</t>
  </si>
  <si>
    <t> 205319691</t>
  </si>
  <si>
    <t> OOO Ozpromholodmontaj</t>
  </si>
  <si>
    <t> 01057</t>
  </si>
  <si>
    <t> 20208000704369692001</t>
  </si>
  <si>
    <t> 139</t>
  </si>
  <si>
    <t> 20.08.2020</t>
  </si>
  <si>
    <t> 8177407</t>
  </si>
  <si>
    <t> 115630</t>
  </si>
  <si>
    <t> 805,000.00</t>
  </si>
  <si>
    <t> 305884788</t>
  </si>
  <si>
    <t> OOO NODIRBEK SMART-SERVICE</t>
  </si>
  <si>
    <t> 01075</t>
  </si>
  <si>
    <t> 20208000900948069001</t>
  </si>
  <si>
    <t> Gazonokosilka ruchnaya (trimmer ), model IESUZ-520.</t>
  </si>
  <si>
    <t> 336/2020</t>
  </si>
  <si>
    <t> 12.08.2020</t>
  </si>
  <si>
    <t> 8189517</t>
  </si>
  <si>
    <t> 117654</t>
  </si>
  <si>
    <t> 620727634</t>
  </si>
  <si>
    <t> Ya.T.T Matchanov Mansur Bozorboyevich</t>
  </si>
  <si>
    <t> 00568</t>
  </si>
  <si>
    <t> 20218000005161583001</t>
  </si>
  <si>
    <t> adaptr vilka</t>
  </si>
  <si>
    <t> 264</t>
  </si>
  <si>
    <t> 04.09.2020</t>
  </si>
  <si>
    <t> 8202427</t>
  </si>
  <si>
    <t> 119998</t>
  </si>
  <si>
    <t> 262,500.00</t>
  </si>
  <si>
    <t> 552742745</t>
  </si>
  <si>
    <t> YATT SHOKARIMOV BOTIR BAXTIYOR O'G'LI</t>
  </si>
  <si>
    <t> 00432</t>
  </si>
  <si>
    <t> 20218000305236676001</t>
  </si>
  <si>
    <t> 7</t>
  </si>
  <si>
    <t> 19.08.2020</t>
  </si>
  <si>
    <t> 8246059</t>
  </si>
  <si>
    <t> 128874</t>
  </si>
  <si>
    <t> 28.08.2020</t>
  </si>
  <si>
    <t> 140,000.00</t>
  </si>
  <si>
    <t> Odnorazovыy bumajnыy stakan</t>
  </si>
  <si>
    <t> 8272030</t>
  </si>
  <si>
    <t> 132943</t>
  </si>
  <si>
    <t> 4,940,400.00</t>
  </si>
  <si>
    <t> Bumaga listovaya dlya ofisnoy texniki "SVETOCOPY" A4 80 gr/m2 v pach 500 listov, klass C+(CIE 146%)(1 pachka=2,5kg)</t>
  </si>
  <si>
    <t> 1247</t>
  </si>
  <si>
    <t> 15.09.2020</t>
  </si>
  <si>
    <t> 8272079</t>
  </si>
  <si>
    <t> 132995</t>
  </si>
  <si>
    <t> 1,945,000.00</t>
  </si>
  <si>
    <t> 302443910</t>
  </si>
  <si>
    <t> MCHJ Charos Kogoz</t>
  </si>
  <si>
    <t> 00115</t>
  </si>
  <si>
    <t> 20208000805010007001</t>
  </si>
  <si>
    <t> Bumaga dlya ofisnoy texniki A4</t>
  </si>
  <si>
    <t> 16.09.2020</t>
  </si>
  <si>
    <t> 8271831</t>
  </si>
  <si>
    <t> 132997</t>
  </si>
  <si>
    <t> 591,675.00</t>
  </si>
  <si>
    <t> 1248</t>
  </si>
  <si>
    <t> 8271748</t>
  </si>
  <si>
    <t> 133002</t>
  </si>
  <si>
    <t> 650,000.00</t>
  </si>
  <si>
    <t> 307521224</t>
  </si>
  <si>
    <t> CHP FELIX BUSINESS KAPITAL</t>
  </si>
  <si>
    <t> 00978</t>
  </si>
  <si>
    <t> 20208000305246975001</t>
  </si>
  <si>
    <t> Bloknot s kalkulyatrom</t>
  </si>
  <si>
    <t> 8271748/1</t>
  </si>
  <si>
    <t> 07.09.2020</t>
  </si>
  <si>
    <t> 8273427</t>
  </si>
  <si>
    <t> 133342</t>
  </si>
  <si>
    <t> 210,000.00</t>
  </si>
  <si>
    <t> bumaga dlya zametok</t>
  </si>
  <si>
    <t> 2259</t>
  </si>
  <si>
    <t> 10.09.2020</t>
  </si>
  <si>
    <t> 8273591</t>
  </si>
  <si>
    <t> 133346</t>
  </si>
  <si>
    <t> 2,700,000.00</t>
  </si>
  <si>
    <t> Deli</t>
  </si>
  <si>
    <t> 2264</t>
  </si>
  <si>
    <t> 8273576</t>
  </si>
  <si>
    <t> 133348</t>
  </si>
  <si>
    <t> 115,000.00</t>
  </si>
  <si>
    <t> Marker dlya doski</t>
  </si>
  <si>
    <t> 2260</t>
  </si>
  <si>
    <t> 8273578</t>
  </si>
  <si>
    <t> 133349</t>
  </si>
  <si>
    <t> 1,140,000.00</t>
  </si>
  <si>
    <t> Eagle</t>
  </si>
  <si>
    <t> 2261</t>
  </si>
  <si>
    <t> 8273579</t>
  </si>
  <si>
    <t> 133350</t>
  </si>
  <si>
    <t> 3,320,000.00</t>
  </si>
  <si>
    <t> Organayzer 38252 Deli</t>
  </si>
  <si>
    <t> 2262</t>
  </si>
  <si>
    <t> 8273580</t>
  </si>
  <si>
    <t> 133351</t>
  </si>
  <si>
    <t> 386,000.00</t>
  </si>
  <si>
    <t> 305219520</t>
  </si>
  <si>
    <t> KANSUZ MCHJ</t>
  </si>
  <si>
    <t> 20208000400828546001</t>
  </si>
  <si>
    <t> Skrepka Memoris 0506-25 25mm 100pcs v upak</t>
  </si>
  <si>
    <t> 205</t>
  </si>
  <si>
    <t> 8273581</t>
  </si>
  <si>
    <t> 133352</t>
  </si>
  <si>
    <t> 2,680,000.00</t>
  </si>
  <si>
    <t> Bumaga samokl. 76x76 kub (4sv-neon) 03003 Deli</t>
  </si>
  <si>
    <t> 2263</t>
  </si>
  <si>
    <t> 8273573</t>
  </si>
  <si>
    <t> 133353</t>
  </si>
  <si>
    <t> 2,670,000.00</t>
  </si>
  <si>
    <t> 306065792</t>
  </si>
  <si>
    <t> CHP NANDS</t>
  </si>
  <si>
    <t> 01042</t>
  </si>
  <si>
    <t> 20208000400993555001</t>
  </si>
  <si>
    <t> Uzb</t>
  </si>
  <si>
    <t> 90</t>
  </si>
  <si>
    <t> 8273583</t>
  </si>
  <si>
    <t> 133354</t>
  </si>
  <si>
    <t> 1,355,550.00</t>
  </si>
  <si>
    <t> 302301976</t>
  </si>
  <si>
    <t> Yosh nixol MCHJ</t>
  </si>
  <si>
    <t> 00909</t>
  </si>
  <si>
    <t> 20208000604977612001</t>
  </si>
  <si>
    <t> Lotok</t>
  </si>
  <si>
    <t> 518</t>
  </si>
  <si>
    <t> 8273594</t>
  </si>
  <si>
    <t> 133355</t>
  </si>
  <si>
    <t> 144,000.00</t>
  </si>
  <si>
    <t> ruchka sharikovaya AlFA 1.0 mm</t>
  </si>
  <si>
    <t> 519</t>
  </si>
  <si>
    <t> 8273586</t>
  </si>
  <si>
    <t> 133357</t>
  </si>
  <si>
    <t> 3,277,770.00</t>
  </si>
  <si>
    <t> 305709583</t>
  </si>
  <si>
    <t> OOO GOLD BAYTEREK</t>
  </si>
  <si>
    <t> 00591</t>
  </si>
  <si>
    <t> 20208000200910715001</t>
  </si>
  <si>
    <t> Radiotelefon Panasonic KX-TG2511UAM</t>
  </si>
  <si>
    <t> 8273586/09</t>
  </si>
  <si>
    <t> 8273587</t>
  </si>
  <si>
    <t> 133358</t>
  </si>
  <si>
    <t> Radiotelefon Panasonic KX-TG 2511UAS</t>
  </si>
  <si>
    <t> 8273587/09</t>
  </si>
  <si>
    <t> 8273588</t>
  </si>
  <si>
    <t> 133359</t>
  </si>
  <si>
    <t> 3,190,000.00</t>
  </si>
  <si>
    <t> 307500116</t>
  </si>
  <si>
    <t> CHP DREAMNEST</t>
  </si>
  <si>
    <t> 00694</t>
  </si>
  <si>
    <t> 20208000205242266001</t>
  </si>
  <si>
    <t> Radiotelefon Panasonic KX-TG2511UAN</t>
  </si>
  <si>
    <t> 114</t>
  </si>
  <si>
    <t> 09.08.2020</t>
  </si>
  <si>
    <t> 8310585</t>
  </si>
  <si>
    <t> 139158</t>
  </si>
  <si>
    <t> 14.09.2020</t>
  </si>
  <si>
    <t> 85,000.00</t>
  </si>
  <si>
    <t> 479729827</t>
  </si>
  <si>
    <t> YAKKA TARTIBDAGI TADBIRKOR</t>
  </si>
  <si>
    <t> 01089</t>
  </si>
  <si>
    <t> 20218000800848454001</t>
  </si>
  <si>
    <t> Topor srednoye</t>
  </si>
  <si>
    <t> 165</t>
  </si>
  <si>
    <t> 18.09.2020</t>
  </si>
  <si>
    <t> 8329889</t>
  </si>
  <si>
    <t> 142902</t>
  </si>
  <si>
    <t> 1,300,000.00</t>
  </si>
  <si>
    <t> 20208000900999115001</t>
  </si>
  <si>
    <t> Doska belaya 90x120 8784 Deli s podst.</t>
  </si>
  <si>
    <t> 2674</t>
  </si>
  <si>
    <t> 30.09.2020</t>
  </si>
  <si>
    <t> 8341325</t>
  </si>
  <si>
    <t> 144564</t>
  </si>
  <si>
    <t> 21.09.2020</t>
  </si>
  <si>
    <t> 875,000.00</t>
  </si>
  <si>
    <t> Stakan bir martalik</t>
  </si>
  <si>
    <t> 1826</t>
  </si>
  <si>
    <t> 23.09.2020</t>
  </si>
  <si>
    <t> 8356914</t>
  </si>
  <si>
    <t> 147122</t>
  </si>
  <si>
    <t> 24.09.2020</t>
  </si>
  <si>
    <t> 1,425,000.00</t>
  </si>
  <si>
    <t> 306645030</t>
  </si>
  <si>
    <t> OOO CHORTOQ NUR MEGA STAR</t>
  </si>
  <si>
    <t> 20208000505112158001</t>
  </si>
  <si>
    <t> Marlya ok choklari kalin</t>
  </si>
  <si>
    <t> 8356914/1</t>
  </si>
  <si>
    <t> 07.10.2020</t>
  </si>
  <si>
    <t> 8368378</t>
  </si>
  <si>
    <t> 149339</t>
  </si>
  <si>
    <t> 28.09.2020</t>
  </si>
  <si>
    <t> 2,725,000.00</t>
  </si>
  <si>
    <t> 306323756</t>
  </si>
  <si>
    <t> OOO NEW LUX BREND MCHJ</t>
  </si>
  <si>
    <t> 00427</t>
  </si>
  <si>
    <t> 20208000405055509001</t>
  </si>
  <si>
    <t> YeLT</t>
  </si>
  <si>
    <t> 038892</t>
  </si>
  <si>
    <t> 151157</t>
  </si>
  <si>
    <t> 1,450,000.00</t>
  </si>
  <si>
    <t> 303290714</t>
  </si>
  <si>
    <t> SP OOO "PROTECTION COSMETICS"</t>
  </si>
  <si>
    <t> 00882</t>
  </si>
  <si>
    <t> 20214000900456082001</t>
  </si>
  <si>
    <t> za Jidkoye mыlo krem 5 kg kooperasionnaya birja lot № 190038892</t>
  </si>
  <si>
    <t> 500</t>
  </si>
  <si>
    <t> 29.09.2020</t>
  </si>
  <si>
    <t> 119-SCT</t>
  </si>
  <si>
    <t> 132609</t>
  </si>
  <si>
    <t> 03.09.2020</t>
  </si>
  <si>
    <t> 540,000.00</t>
  </si>
  <si>
    <t> 1,860,000.00</t>
  </si>
  <si>
    <t> st 4252110 priobreteniye loktevogo nastennogo dozatora bez NDS Lot №1704069</t>
  </si>
  <si>
    <t> 107</t>
  </si>
  <si>
    <t> 115-SCT</t>
  </si>
  <si>
    <t> 132610</t>
  </si>
  <si>
    <t> 21,000,000.00</t>
  </si>
  <si>
    <t> st 4252110 priobreteniye antiseptikov bez NDS Lot №1704051</t>
  </si>
  <si>
    <t> 106</t>
  </si>
  <si>
    <t> 734</t>
  </si>
  <si>
    <t> 135473</t>
  </si>
  <si>
    <t> 09.09.2020</t>
  </si>
  <si>
    <t> Dlya pokupka odnorazovыye lisevaya maska. № lota: 1709510 sog UP 3953 13- stat</t>
  </si>
  <si>
    <t> 1150</t>
  </si>
  <si>
    <t> 8298173</t>
  </si>
  <si>
    <t> 137374</t>
  </si>
  <si>
    <t> 11.09.2020</t>
  </si>
  <si>
    <t> 1,490,000.00</t>
  </si>
  <si>
    <t> 306498927</t>
  </si>
  <si>
    <t> OOO IMPORTER-GROUP</t>
  </si>
  <si>
    <t> 00980</t>
  </si>
  <si>
    <t> 20208000905089864001</t>
  </si>
  <si>
    <t> Bosch Original</t>
  </si>
  <si>
    <t> 319</t>
  </si>
  <si>
    <t> 25.09.2020</t>
  </si>
  <si>
    <t> 4739214</t>
  </si>
  <si>
    <t> 139988</t>
  </si>
  <si>
    <t> 3,108,000.00</t>
  </si>
  <si>
    <t> 307292835</t>
  </si>
  <si>
    <t> OOO GOODTECH</t>
  </si>
  <si>
    <t> 00131</t>
  </si>
  <si>
    <t> 20208000205205521001</t>
  </si>
  <si>
    <t> 1/31</t>
  </si>
  <si>
    <t> 8357869</t>
  </si>
  <si>
    <t> 147420</t>
  </si>
  <si>
    <t> 2,540,000.00</t>
  </si>
  <si>
    <t> 306799045</t>
  </si>
  <si>
    <t> OOO TRUST BUSINESS OFFICE</t>
  </si>
  <si>
    <t> 00524</t>
  </si>
  <si>
    <t> 20208000205134668001</t>
  </si>
  <si>
    <t> ULTRAMER 32</t>
  </si>
  <si>
    <t> 472</t>
  </si>
  <si>
    <t> 8359760</t>
  </si>
  <si>
    <t> 147879</t>
  </si>
  <si>
    <t> 3,600,000.00</t>
  </si>
  <si>
    <t> 305702886</t>
  </si>
  <si>
    <t> OOO YOUTH EMPIRE</t>
  </si>
  <si>
    <t> 01113</t>
  </si>
  <si>
    <t> 20208000400915718001</t>
  </si>
  <si>
    <t> 13.10.2020</t>
  </si>
  <si>
    <t> 8359775</t>
  </si>
  <si>
    <t> 147880</t>
  </si>
  <si>
    <t> 8359777</t>
  </si>
  <si>
    <t> 147881</t>
  </si>
  <si>
    <t> 2,160,000.00</t>
  </si>
  <si>
    <t> 414</t>
  </si>
  <si>
    <t> 152575</t>
  </si>
  <si>
    <t> 1,831,007.00</t>
  </si>
  <si>
    <t> 200893094</t>
  </si>
  <si>
    <t> OOO ATE</t>
  </si>
  <si>
    <t> 01098</t>
  </si>
  <si>
    <t> 20208000500155618001</t>
  </si>
  <si>
    <t> za Moyuщyeye sredistvo RM 760 Classic (10 kg 6.291-388.0) sog ZRU 472 44- stati. lot №1742595</t>
  </si>
  <si>
    <t> 317</t>
  </si>
  <si>
    <t> 09.10.2020</t>
  </si>
  <si>
    <t> 8411044</t>
  </si>
  <si>
    <t> 156224</t>
  </si>
  <si>
    <t> 1,371,370.00</t>
  </si>
  <si>
    <t> 307313317</t>
  </si>
  <si>
    <t> TOSHKENT SITI BAHORI M.CH.J.</t>
  </si>
  <si>
    <t> 00092</t>
  </si>
  <si>
    <t> 20208000605210852001</t>
  </si>
  <si>
    <t> Qorasaroy</t>
  </si>
  <si>
    <t> 16.10.2020</t>
  </si>
  <si>
    <t> 8410849</t>
  </si>
  <si>
    <t> 156227</t>
  </si>
  <si>
    <t> 512,000.00</t>
  </si>
  <si>
    <t> 303166677</t>
  </si>
  <si>
    <t> TRADING VENTURE XK</t>
  </si>
  <si>
    <t> 00999</t>
  </si>
  <si>
    <t> 20208000400422259001</t>
  </si>
  <si>
    <t> Kolera PUFAMIX 20 ml №19</t>
  </si>
  <si>
    <t> 266</t>
  </si>
  <si>
    <t> 8411084</t>
  </si>
  <si>
    <t> 156229</t>
  </si>
  <si>
    <t> 88,000.00</t>
  </si>
  <si>
    <t> Ruletka izmeritelnaya 10*16mm, Deli</t>
  </si>
  <si>
    <t> 8411048</t>
  </si>
  <si>
    <t> 156230</t>
  </si>
  <si>
    <t> 72,000.00</t>
  </si>
  <si>
    <t> Ruletka</t>
  </si>
  <si>
    <t> 3541</t>
  </si>
  <si>
    <t> 8411050</t>
  </si>
  <si>
    <t> 156233</t>
  </si>
  <si>
    <t> 477,000.00</t>
  </si>
  <si>
    <t> Polimersement belыy M-600 RUSEAN</t>
  </si>
  <si>
    <t> 3490</t>
  </si>
  <si>
    <t> 29.10.2020</t>
  </si>
  <si>
    <t> 8411016</t>
  </si>
  <si>
    <t> 156243</t>
  </si>
  <si>
    <t> 1,869,900.00</t>
  </si>
  <si>
    <t> Mexanicheskiy fontan dlya orosheniya (sprinkler)</t>
  </si>
  <si>
    <t> 8415446</t>
  </si>
  <si>
    <t> 157058</t>
  </si>
  <si>
    <t> 08.10.2020</t>
  </si>
  <si>
    <t> 2,980,780.00</t>
  </si>
  <si>
    <t> Sveto Copy</t>
  </si>
  <si>
    <t> 8415446/1</t>
  </si>
  <si>
    <t> 12.10.2020</t>
  </si>
  <si>
    <t> 8423720</t>
  </si>
  <si>
    <t> 158535</t>
  </si>
  <si>
    <t> 3,251,760.00</t>
  </si>
  <si>
    <t> 301827155</t>
  </si>
  <si>
    <t> OOO ALTA TRADE</t>
  </si>
  <si>
    <t> 20208000904887374001</t>
  </si>
  <si>
    <t> 8423720/1</t>
  </si>
  <si>
    <t> 02.11.2020</t>
  </si>
  <si>
    <t> 8439133</t>
  </si>
  <si>
    <t> 160893</t>
  </si>
  <si>
    <t> 14.10.2020</t>
  </si>
  <si>
    <t> 232,000.00</t>
  </si>
  <si>
    <t> Ramka A4 21*30</t>
  </si>
  <si>
    <t> 8449198</t>
  </si>
  <si>
    <t> 162890</t>
  </si>
  <si>
    <t> 3,840,000.00</t>
  </si>
  <si>
    <t> Setevoy filtr ES 5.0 m 5 outlets Black</t>
  </si>
  <si>
    <t> 400</t>
  </si>
  <si>
    <t> 19.10.2020</t>
  </si>
  <si>
    <t> 4757430</t>
  </si>
  <si>
    <t> 166722</t>
  </si>
  <si>
    <t> 22.10.2020</t>
  </si>
  <si>
    <t> 36,800,000.00</t>
  </si>
  <si>
    <t> 207191402</t>
  </si>
  <si>
    <t> CHP"LEADER ELECTRO TRADE "</t>
  </si>
  <si>
    <t> 20208000300248008001</t>
  </si>
  <si>
    <t> 1363</t>
  </si>
  <si>
    <t> 27.10.2020</t>
  </si>
  <si>
    <t> 8391174</t>
  </si>
  <si>
    <t> 153782</t>
  </si>
  <si>
    <t> 02.10.2020</t>
  </si>
  <si>
    <t> 4,500,000.00</t>
  </si>
  <si>
    <t> 307356216</t>
  </si>
  <si>
    <t> CHP HIGH BIZNES</t>
  </si>
  <si>
    <t> 20208000905217303001</t>
  </si>
  <si>
    <t> Telefonnыy apparat IP-telefon P806</t>
  </si>
  <si>
    <t> 182</t>
  </si>
  <si>
    <t> 154446</t>
  </si>
  <si>
    <t> 300905669</t>
  </si>
  <si>
    <t> OOO Barnmax plyus f-l1</t>
  </si>
  <si>
    <t> 20208000904721727007</t>
  </si>
  <si>
    <t> za Butsы sog ZRU №472 44-stati. lot №1745048</t>
  </si>
  <si>
    <t> 039044</t>
  </si>
  <si>
    <t> 154448</t>
  </si>
  <si>
    <t> 217,800.00</t>
  </si>
  <si>
    <t> 1,234,200.00</t>
  </si>
  <si>
    <t> 305014319</t>
  </si>
  <si>
    <t> OOO "Office home</t>
  </si>
  <si>
    <t> 20208000200794958001</t>
  </si>
  <si>
    <t> za Stolik manipulyasionnыy dlya medikametov lot № 190039044</t>
  </si>
  <si>
    <t> 140-SCT</t>
  </si>
  <si>
    <t> 156488</t>
  </si>
  <si>
    <t> st 4252110 priobreteniye loktevogo nastennogo dozatora bez NDS Lot №1748998</t>
  </si>
  <si>
    <t> 131</t>
  </si>
  <si>
    <t> 8419854</t>
  </si>
  <si>
    <t> 157844</t>
  </si>
  <si>
    <t> 2,999,000.00</t>
  </si>
  <si>
    <t> 307215991</t>
  </si>
  <si>
    <t> OOO DI BOSS</t>
  </si>
  <si>
    <t> 00721</t>
  </si>
  <si>
    <t> 20208000805193400001</t>
  </si>
  <si>
    <t> 8058S WW PREMIUM DESKPHONE MOON GREY</t>
  </si>
  <si>
    <t> 8419537</t>
  </si>
  <si>
    <t> 157845</t>
  </si>
  <si>
    <t> 2,995,000.00</t>
  </si>
  <si>
    <t> 8419852</t>
  </si>
  <si>
    <t> 157846</t>
  </si>
  <si>
    <t> 1,500,000.00</t>
  </si>
  <si>
    <t> 207027936</t>
  </si>
  <si>
    <t> OOO Uzdigital TV</t>
  </si>
  <si>
    <t> 20208000404813150001</t>
  </si>
  <si>
    <t> TeleCARD</t>
  </si>
  <si>
    <t> 20-8419852/10/1</t>
  </si>
  <si>
    <t> 8419566</t>
  </si>
  <si>
    <t> 157937</t>
  </si>
  <si>
    <t> 2,320,000.00</t>
  </si>
  <si>
    <t> NIKAI C45-13</t>
  </si>
  <si>
    <t> 3174</t>
  </si>
  <si>
    <t> 804</t>
  </si>
  <si>
    <t> 160470</t>
  </si>
  <si>
    <t> 25,500,000.00</t>
  </si>
  <si>
    <t> Dlya pokupka odnorazovыye lisevaya maska. № lota: 1756054 sog UP 3953 13- stat</t>
  </si>
  <si>
    <t>Jami</t>
  </si>
  <si>
    <t xml:space="preserve">Respublika ta’lim markazi </t>
  </si>
  <si>
    <t>Respublika bolalar kutubxonasi</t>
  </si>
  <si>
    <t xml:space="preserve">Respublika "Barkamol avlod" bolalar maktabi  </t>
  </si>
  <si>
    <t xml:space="preserve">   Xalq ta’limi vazirligi markaziy apparatini saqlab turish xarajatlari</t>
  </si>
  <si>
    <t xml:space="preserve">   A. Avloniy nomidagi xalq ta’limi muammolarini o‘rganish va istiqbollarini belgilash ilmiy-tadqiqot instituti</t>
  </si>
  <si>
    <t xml:space="preserve">   Qoraqalpog‘iston Respublikasi xalq ta’limi xodimlarini qayta tayyorlash va malakasini oshirish hududiy markazi</t>
  </si>
  <si>
    <t xml:space="preserve">   Andijon viloyat xalq ta’limi xodimlarini qayta tayyorlash va malakasini oshirish hududiy markazi</t>
  </si>
  <si>
    <t xml:space="preserve">   Buxoro viloyat xalq ta’limi xodimlarini qayta tayyorlash va malakasini oshirish hududiy markazi</t>
  </si>
  <si>
    <t xml:space="preserve">   Jizzax viloyat xalq ta’limi xodimlarini qayta tayyorlash va malakasini oshirish hududiy markazi</t>
  </si>
  <si>
    <t xml:space="preserve">   Qarshi viloyat xalq ta’limi xodimlarini qayta tayyorlash va malakasini oshirish hududiy markazi</t>
  </si>
  <si>
    <t xml:space="preserve">   Navoiy viloyat xalq ta’limi xodimlarini qayta tayyorlash va malakasini oshirish hududiy markazi</t>
  </si>
  <si>
    <t xml:space="preserve">   Namangan viloyat xalq ta’limi xodimlarini qayta tayyorlash va malakasini oshirish hududiy markazi</t>
  </si>
  <si>
    <t xml:space="preserve">   Samarkand viloyat xalq ta’limi xodimlarini qayta tayyorlash va malakasini oshirish hududiy markazi</t>
  </si>
  <si>
    <t xml:space="preserve">   Surxondaryo viloyat xalq ta’limi xodimlarini qayta tayyorlash va malakasini oshirish hududiy markazi</t>
  </si>
  <si>
    <t xml:space="preserve">   Sirdaryo viloyat xalq ta’limi xodimlarini qayta tayyorlash va malakasini oshirish hududiy markazi</t>
  </si>
  <si>
    <t xml:space="preserve">   Toshkent viloyati xalq ta’limi xodimlarini qayta tayyorlash va malakasini oshirish hududiy markazi</t>
  </si>
  <si>
    <t xml:space="preserve">   Fargona viloyat xalq ta’limi xodimlarini qayta tayyorlash va malakasini oshirish hududiy markazi</t>
  </si>
  <si>
    <t xml:space="preserve">   Xorazm viloyat xalq ta’limi xodimlarini qayta tayyorlash va malakasini oshirish hududiy markazi</t>
  </si>
  <si>
    <t xml:space="preserve">   Toshkent shahar xalq ta’limi xodimlarini qayta tayyorlash va malakasini oshirish hududiy markazi</t>
  </si>
  <si>
    <t xml:space="preserve">   Tabiiy fanlarga ixtisoslashtirilgan davlat umumta’lim maktabi</t>
  </si>
  <si>
    <t xml:space="preserve">   Aniq fanlarga ixtisoslashtirilgan davlat umumta’lim maktabi </t>
  </si>
  <si>
    <t xml:space="preserve">   M.Ulug‘bek nomidagi matematika fizika astronomiya va informatika fanlariga ixtisoslashtirilgan davlat umumta’lim maktabi </t>
  </si>
  <si>
    <t xml:space="preserve">   Profilli mehnat ta’limiga ixtisoslashtirilgan davlat umumta’lim maktabi</t>
  </si>
  <si>
    <t xml:space="preserve">   Filologiya fanlariga ixtisoslashtirilgan davlat umumta’lim maktabi</t>
  </si>
  <si>
    <t xml:space="preserve">   Xorijiy tillarga ixtisoslashtirilgan davlat umumta’lim maktabi</t>
  </si>
  <si>
    <t xml:space="preserve">   A.P.Xlebushkina nomidagi 22-sonli "Mehribonlik" uyi</t>
  </si>
  <si>
    <t xml:space="preserve">   O‘quvchilarni kasb-hunarga yo‘naltirish va psixologik-pedagogik tashxis respublika markazi</t>
  </si>
  <si>
    <t xml:space="preserve">   Xalq ta’limi tizimidagi umumta’lim maktablari va boshqa tashkilotlar</t>
  </si>
  <si>
    <t xml:space="preserve">   Xalq ta’limi vazirligi tasarrufidagi Respublika maqsadli kitob jamg‘armasi</t>
  </si>
  <si>
    <t>"Klass" gazetasi tahririyati davlat korxonasi</t>
  </si>
  <si>
    <t xml:space="preserve">  "Yoshlik" jismoniy tarbiya va sport jamiyati markaziy kengashi</t>
  </si>
  <si>
    <t xml:space="preserve">   Respublika "Mehribonlik" uylari sog‘lomlashtirish oromgohi</t>
  </si>
  <si>
    <t xml:space="preserve">   Respublika "O‘quvchi yoshlar" markazi</t>
  </si>
  <si>
    <t>"Tong yulduzi" gazetasi tahririyati davlat korxonasi</t>
  </si>
  <si>
    <t>"Gulxan" jurnali tahririyati davlat korxonasi</t>
  </si>
  <si>
    <t>Aniqlangan reja</t>
  </si>
  <si>
    <t>Kassa xarajati</t>
  </si>
  <si>
    <t>Ob’yektlarni loyihalashtirish, qurish (rekonstruksiya qilish), kapital ta’mirlash (kapital qo‘yilmalar)</t>
  </si>
  <si>
    <t>Ob’yektlarni jihozlash (kapital qo‘yilmalar)</t>
  </si>
  <si>
    <r>
      <rPr>
        <b/>
        <u/>
        <sz val="14"/>
        <color indexed="60"/>
        <rFont val="Times New Roman"/>
        <family val="1"/>
        <charset val="204"/>
      </rPr>
      <t>2021 yilda</t>
    </r>
    <r>
      <rPr>
        <b/>
        <sz val="14"/>
        <color indexed="60"/>
        <rFont val="Times New Roman"/>
        <family val="1"/>
        <charset val="204"/>
      </rPr>
      <t xml:space="preserve"> </t>
    </r>
    <r>
      <rPr>
        <b/>
        <sz val="14"/>
        <rFont val="Times New Roman"/>
        <family val="1"/>
        <charset val="204"/>
      </rPr>
      <t>Xalq ta’lim vazirligiga respublika byudjetidan ajratilgan mablag‘larning chegaralangan miqdorining o‘z tasarrufidagi byudjet tashkilotlari kesimida taqsimoti to‘g‘risida 
MA’LUMOT</t>
    </r>
  </si>
  <si>
    <t>ming so‘m</t>
  </si>
  <si>
    <t>2021 yil uchun byudjetdan ajratilgan 
mablag‘lar (parametr)</t>
  </si>
  <si>
    <t>ish haqi va unga tenglashtirilgan to‘lovlar miqdori</t>
  </si>
  <si>
    <t>Ijtimoiy soliq miqdori</t>
  </si>
  <si>
    <r>
      <rPr>
        <i/>
        <sz val="14"/>
        <rFont val="Times New Roman"/>
        <family val="1"/>
        <charset val="204"/>
      </rPr>
      <t>jumladan,</t>
    </r>
    <r>
      <rPr>
        <b/>
        <sz val="14"/>
        <rFont val="Times New Roman"/>
        <family val="1"/>
        <charset val="204"/>
      </rPr>
      <t xml:space="preserve"> atotransport vositalarini saqlash xarajatlari </t>
    </r>
  </si>
  <si>
    <t>Ob’yektlarni loyihalashtirish, qurish (rekonstruksiya qilish) va jihozlash uchun kapital qo‘yilmalar</t>
  </si>
  <si>
    <t xml:space="preserve">   AKTni rivojlantirish markazi </t>
  </si>
  <si>
    <t>"Guncha" jurnali tahririyati davlat korxonasi</t>
  </si>
  <si>
    <t>\</t>
  </si>
  <si>
    <t>ijtimoiy soliq</t>
  </si>
  <si>
    <t>Respublika "O‘quvchi yoshlar" markazi</t>
  </si>
  <si>
    <t>O‘quvchilarni kasb-hunarga yo‘naltirish va psixologik-pedagogik tashxis respublika markazi</t>
  </si>
  <si>
    <t>"Yoshlik" jismoniy tarbiya va sport jamiyati markaziy kengashi</t>
  </si>
  <si>
    <t>Tashkilot va xarajatlar nomi</t>
  </si>
  <si>
    <t>"Mehrli maktab" davlat ta’lim muassasasi</t>
  </si>
  <si>
    <t>JAMI</t>
  </si>
  <si>
    <t>Nizomiy nomidagi Toshkent davlat pedagogika universiteti</t>
  </si>
  <si>
    <t>Toshkent davlat pedagogika universiteti huzuridagi akademik lisey</t>
  </si>
  <si>
    <t>TDPU huzuridagi Qori Niyoziy nomidagi O‘zbekiston pedagogika fanlari ilmiy tadkikot instituti</t>
  </si>
  <si>
    <t>Oliy ta’lim muassasalari pedagog kadrlarini qayta tayyorlash va ularning malakasini oshirish tarmoq markazi</t>
  </si>
  <si>
    <t>TDPU huzuridagi Qori Niyoziy nomidagi O‘zbekiston pedagogika fanlari ilmiy tadkikot instituti Qoraqalpog‘iston Respublikasi  filiali</t>
  </si>
  <si>
    <t>Maktabgacha va maktab ta’limi tizimidagi umumta’lim maktablari xodimlarining ish haqi xarajatlari</t>
  </si>
  <si>
    <t>Maktabgacha va maktab ta’limi vazirligi markaziy apparatini saqlab turish xarajatlari</t>
  </si>
  <si>
    <t>Maktabgacha va maktab ta’limi vazirliginng darsliklar va o‘quv qo‘llanmalar maketini yaratish hamda ularni joylarga yetkazib berish xarajatlari</t>
  </si>
  <si>
    <t>Maktabgacha va maktab ta’limi tizimidagi maktabgacha ta’lim tashkilotlari xodimlarining ish haqi xarajatlari</t>
  </si>
  <si>
    <t xml:space="preserve"> Maktabgacha va maktab ta’limi vazirligining markazlashgan xarajatlari</t>
  </si>
  <si>
    <t>Maktabgacha va maktab ta’limi vazirligining xorijiy til o‘qituvchilarini jalb qilish xarajatlari</t>
  </si>
  <si>
    <t>Maktabgacha va maktab ta’limi vazirligining markazlashtirilgan tadbirlar bo‘yicha xarajatlari</t>
  </si>
  <si>
    <t>O‘zbekiston Respublikasi Maktabgacha va maktab ta’limi vaziri jamg‘armasi  hamda Ta’lim sohasidagi islohatlarga ko‘maklashish jamg‘armasi</t>
  </si>
  <si>
    <t>Darslik va o‘quv qo‘llanmalarni chop etish</t>
  </si>
  <si>
    <t>Umumta’lim maktablari uchun birlamchi sport anjomlari xaridi</t>
  </si>
  <si>
    <t xml:space="preserve">Musiqa cholg‘u asboblari xaridi uchun musiqa cholg‘u asboblari xaridi </t>
  </si>
  <si>
    <t>Umumta’lim maktablarining ma’nan eskirgan komp’yuter sinflarini yangilash xarajatlari</t>
  </si>
  <si>
    <t>Investisiya dasturi asosida mukammal ta’mirlanayotgan yoki qurilayotgan umumta’lim maktablarini jixozlash xarajatlari</t>
  </si>
  <si>
    <t xml:space="preserve">Toshkent shahrida "A.I.Gersen nomidagi Rossiya davlat pedagogika universiteti" Federal davlat byudjeti oliy ta’lim muassasasi filiali </t>
  </si>
  <si>
    <t>Maktabgacha ta’lim tashkilotlari direktor va mutaxassislarini qayta tayyorlash va ularning malakasini oshirish instituti</t>
  </si>
  <si>
    <t>Abdulla Oripov nomidagi ijod maktab</t>
  </si>
  <si>
    <t>Abdulla Qodiriy nomidagi maktabi</t>
  </si>
  <si>
    <t>Ixtisoslashtirilgan ta’lim muassasalari agentligi hamda uning tasarrufidagi muassasa va tashkilotlar</t>
  </si>
  <si>
    <t xml:space="preserve">Ixtisoslashtirilgan ta’lim muassasalari agentligi </t>
  </si>
  <si>
    <t>A. Avloniy nomidagi pedagogik mahorat milliy institutini</t>
  </si>
  <si>
    <t>Qoraqalpog‘iston Respublikasi pedagogik mahorat markazi</t>
  </si>
  <si>
    <t>Andijon viloyat pedagogik mahorat markazi</t>
  </si>
  <si>
    <t>Buxoro viloyat pedagogik mahorat markazi</t>
  </si>
  <si>
    <t>Jizzax viloyat pedagogik mahorat markazi</t>
  </si>
  <si>
    <t>Qarshi viloyat pedagogik mahorat markazi</t>
  </si>
  <si>
    <t>Navoiy viloyat pedagogik mahorat markazi</t>
  </si>
  <si>
    <t>Namangan viloyat pedagogik mahorat markazi</t>
  </si>
  <si>
    <t>Samarkand viloyat pedagogik mahorat markazi</t>
  </si>
  <si>
    <t>Surxondaryo viloyat pedagogik mahorat markazi</t>
  </si>
  <si>
    <t>Sirdaryo viloyat pedagogik mahorat markazi</t>
  </si>
  <si>
    <t>Toshkent viloyati pedagogik mahorat markazi</t>
  </si>
  <si>
    <t>Fargona viloyat pedagogik mahorat markazi</t>
  </si>
  <si>
    <t>Xorazm viloyat pedagogik mahorat markazi</t>
  </si>
  <si>
    <t xml:space="preserve"> "Ta’minot va logistika" DUK orqali xarid qilinadigan markazlashgan xaridlar</t>
  </si>
  <si>
    <t>Nodavlat ta’lim tashkilotlarida malaka oshirish xarajatlari uchun</t>
  </si>
  <si>
    <t>Nukus Prezident maktabi</t>
  </si>
  <si>
    <t>Jizzax Prezident maktabi</t>
  </si>
  <si>
    <t>Samarqand Prezident maktabi</t>
  </si>
  <si>
    <t>Termiz Prezident maktabi</t>
  </si>
  <si>
    <t>Guliston Prezident maktabi</t>
  </si>
  <si>
    <t>Nurafshon Prezident maktabi</t>
  </si>
  <si>
    <t>Xiva Prezident maktabi</t>
  </si>
  <si>
    <t>Toshkent Prezident maktabi</t>
  </si>
  <si>
    <t>Hisobot davri mobaynida (byudjetdan ajratilgan va ijro etilgan
mablag‘lar summasi</t>
  </si>
  <si>
    <t xml:space="preserve">jumladan,
atotransport vositalarini saqlash xarajatlari </t>
  </si>
  <si>
    <t>ob’yektlarni loyihalashtirish, qurish (rekonstruksiya qilish), kapital ta’mirlash va jihozlash (kapital qo‘yilmalar)</t>
  </si>
  <si>
    <t>"Klass" gazetasi tahririyati davlat korxonasi</t>
  </si>
  <si>
    <t>"Tong yulduzi" gazetasi tahririyati davlat korxonasi</t>
  </si>
  <si>
    <t>"Gʻuncha" jurnali tahririyati davlat korxonasi</t>
  </si>
  <si>
    <t>"Gulxan" jurnali tahririyati davlat korxonasi</t>
  </si>
  <si>
    <t>2025-yil I-choragida Maktabgacha va maktab ta'limi vazirligiga respublika budjetidan ajratilgan mablag' va ularning ijrosi to‘g‘risida 
DASTLABKI  MA’LUMOT</t>
  </si>
  <si>
    <t>Pedagog kadrlar hamda iqtidorli o‘quvchilar uchun dam olish maskani</t>
  </si>
  <si>
    <t>"Янги Ўзбекистон" Университетида давлат гранди асосида таҳсил олувчилар ҳаражатини давлат бюджетидан қоплаш харажатлари</t>
  </si>
  <si>
    <t>Оксана Чусовитина номидаги ихтисослаштирилган спорт мактаби</t>
  </si>
  <si>
    <t>Олмазор туман ихтисослаштиришган мактаби</t>
  </si>
  <si>
    <t>Шайхонтохур туман ихтисослаштиришган мактаби</t>
  </si>
  <si>
    <t>Сергели туман ихтисослаштиришган мактаби</t>
  </si>
  <si>
    <t>Andijon Preziden maktabi</t>
  </si>
  <si>
    <t xml:space="preserve">Buxoro Prezident maktabi </t>
  </si>
  <si>
    <t xml:space="preserve">Qarshi Prezident maktabi </t>
  </si>
  <si>
    <t xml:space="preserve">Navoiy Prezident maktabi </t>
  </si>
  <si>
    <t xml:space="preserve">Namangan Prezident maktabi </t>
  </si>
  <si>
    <t>Farg'ona Prezident maktabi</t>
  </si>
  <si>
    <t>Abu Ali Ibn Sino nomidagi Ixtisoslashtirilgan maktab</t>
  </si>
  <si>
    <t>Muhammad al-Xorazmiy nomidagi ixtisoslashtirilgan maktabi</t>
  </si>
  <si>
    <t>Mirzo Ulug'bek nomidagi ixtisoslashtirilgan maktab</t>
  </si>
  <si>
    <t>Erkin Vohidov nomidagi maktab</t>
  </si>
  <si>
    <t>Ibrohim Yusupov nomidagi maktab</t>
  </si>
  <si>
    <t>Ishoqjon Ibrat nomidagi maktab</t>
  </si>
  <si>
    <t>Muhammad Yusuf nomidagi maktab</t>
  </si>
  <si>
    <t>M.Ogohiy Nomidagi maktab</t>
  </si>
  <si>
    <t>H.Olimjon va Zulfiya nomidagi maktab</t>
  </si>
  <si>
    <t>Xalima Xudoyberiyeva nomidagi maktab</t>
  </si>
  <si>
    <t>Pedagogik mahorat va xalqaro baholash ilmiy-amaliy markazi</t>
  </si>
  <si>
    <t>Bahodir Jalolov nomidagi ixtisoslashtirilgan sport maktabi</t>
  </si>
  <si>
    <t xml:space="preserve">Umumta'lim maktablarida tashkil etiladigan etiladigan to'garaklarda "Kambag'al oilalar reyestri"ga kiritilgan oilalar farzandlarini o'qish xarjatlarini qoplab berish </t>
  </si>
  <si>
    <t>Davlat maktabgacha ta'lim tashkilotlarini didaktik materiallar bilan ta'minlash</t>
  </si>
  <si>
    <t>Fan olimpiadalar markazi</t>
  </si>
  <si>
    <t>Davlat maktabgacha ta'lim tashkilotlarini planshetlar bilan ta'minlash</t>
  </si>
  <si>
    <t>1-sinf o‘quvchilari va kasalligi tufayli uyda ta’lim oluvchilar uchun o‘quv qurollari, PISA xalqaro baholash reytingida ishtirok etuvchi maktablar uchun interaktiv doskalar hamda "Barkamol avlod" bolalar maktablaridagi to‘garaklarn qayd etish jurnallari xaridi</t>
  </si>
  <si>
    <t xml:space="preserve">PQ-300 ga asosan maktabgacha ta’lim tashkilolarini kompyuter jihozlari (planshet) bilan ta'minlash </t>
  </si>
  <si>
    <t>Investitsiya dasturiga kiritilgan umumta'lim maktablarini jihozlash</t>
  </si>
  <si>
    <t>Investitsiya dasturiga kiritilgan maktabgacha ta’lim tashkilolarini jihozlash</t>
  </si>
  <si>
    <t>PQ-231 ga asosan Pedagogik mahorat markazlarini jihozlash</t>
  </si>
  <si>
    <t>43.1</t>
  </si>
  <si>
    <t>43.2</t>
  </si>
  <si>
    <t>43.3</t>
  </si>
  <si>
    <t>43.4</t>
  </si>
  <si>
    <t>43.5</t>
  </si>
  <si>
    <t>43.6</t>
  </si>
  <si>
    <t>43.7</t>
  </si>
  <si>
    <t>43.8</t>
  </si>
  <si>
    <t>43.9</t>
  </si>
  <si>
    <t>43.10</t>
  </si>
  <si>
    <t>43.11</t>
  </si>
  <si>
    <t>43.12</t>
  </si>
  <si>
    <t>43.13</t>
  </si>
  <si>
    <t>43.14</t>
  </si>
  <si>
    <t>Nodavlat maktabgacha ta'lim tashkilotlariga Davlat budjeti mablag'lari hisobidan subsidiyalar va kompensatsiyalar to'lash</t>
  </si>
  <si>
    <t>Ishoqxon Ibrat nomidagi Ibrat nomidagi Namangan davlat universititeti</t>
  </si>
  <si>
    <t xml:space="preserve">Ovqatlantish markazi </t>
  </si>
  <si>
    <t>44.1</t>
  </si>
  <si>
    <t>44.2</t>
  </si>
  <si>
    <t>44.3</t>
  </si>
  <si>
    <t>44.4</t>
  </si>
  <si>
    <t>44.5</t>
  </si>
  <si>
    <t>44.6</t>
  </si>
  <si>
    <t>44.7</t>
  </si>
  <si>
    <t>44.8</t>
  </si>
  <si>
    <t>44.9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</si>
  <si>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</si>
  <si>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</si>
  <si>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</si>
  <si>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</si>
  <si>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</si>
  <si>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</si>
  <si>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</si>
  <si>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</si>
  <si>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</si>
  <si>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</si>
  <si>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</si>
  <si>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</si>
  <si>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</si>
  <si>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</si>
  <si>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</si>
  <si>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</si>
  <si>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</si>
  <si>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</si>
  <si>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</si>
  <si>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</si>
  <si>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</si>
  <si>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</si>
  <si>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</si>
  <si>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</si>
  <si>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ming so‘mda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</si>
</sst>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_₽;[Red]#,##0\ _₽"/>
    <numFmt numFmtId="166" formatCode="0.0%"/>
  </numFmts>
  <fonts count="24" x14ac:knownFonts="1">
    <font>
      <sz val="11"/>
      <color theme="1"/>
      <name val="Calibri"/>
      <family val="2"/>
      <charset val="204"/>
      <scheme val="minor"/>
    </font>
    <font>
      <sz val="12"/>
      <color theme="1"/>
      <name val="Times New Roman"/>
      <family val="2"/>
      <charset val="204"/>
    </font>
    <font>
      <sz val="11"/>
      <name val="Times New Roman"/>
      <family val="1"/>
      <charset val="204"/>
    </font>
    <font>
      <b/>
      <sz val="14"/>
      <name val="Times New Roman"/>
      <family val="1"/>
      <charset val="204"/>
    </font>
    <font>
      <sz val="14"/>
      <name val="Times New Roman"/>
      <family val="1"/>
      <charset val="204"/>
    </font>
    <font>
      <i/>
      <sz val="11"/>
      <name val="Times New Roman"/>
      <family val="1"/>
      <charset val="204"/>
    </font>
    <font>
      <b/>
      <sz val="14"/>
      <color indexed="60"/>
      <name val="Times New Roman"/>
      <family val="1"/>
      <charset val="204"/>
    </font>
    <font>
      <b/>
      <u/>
      <sz val="14"/>
      <color indexed="60"/>
      <name val="Times New Roman"/>
      <family val="1"/>
      <charset val="204"/>
    </font>
    <font>
      <i/>
      <sz val="14"/>
      <name val="Times New Roman"/>
      <family val="1"/>
      <charset val="204"/>
    </font>
    <font>
      <b/>
      <sz val="14"/>
      <name val="Arial"/>
      <family val="2"/>
      <charset val="204"/>
    </font>
    <font>
      <sz val="14"/>
      <name val="Arial"/>
      <family val="2"/>
      <charset val="204"/>
    </font>
    <font>
      <i/>
      <sz val="14"/>
      <name val="Arial"/>
      <family val="2"/>
      <charset val="204"/>
    </font>
    <font>
      <i/>
      <sz val="12"/>
      <name val="Arial"/>
      <family val="2"/>
      <charset val="204"/>
    </font>
    <font>
      <b/>
      <sz val="10"/>
      <color theme="1"/>
      <name val="Arial"/>
      <family val="2"/>
      <charset val="204"/>
    </font>
    <font>
      <sz val="10"/>
      <color theme="1"/>
      <name val="Arial"/>
      <family val="2"/>
      <charset val="204"/>
    </font>
    <font>
      <sz val="14"/>
      <name val="Calibri"/>
      <family val="2"/>
      <charset val="204"/>
      <scheme val="minor"/>
    </font>
    <font>
      <b/>
      <sz val="14"/>
      <name val="Calibri"/>
      <family val="2"/>
      <charset val="204"/>
      <scheme val="minor"/>
    </font>
    <font>
      <b/>
      <sz val="14"/>
      <color rgb="FFC00000"/>
      <name val="Arial"/>
      <family val="2"/>
      <charset val="204"/>
    </font>
    <font>
      <b/>
      <sz val="14"/>
      <color rgb="FFC00000"/>
      <name val="Times New Roman"/>
      <family val="1"/>
      <charset val="204"/>
    </font>
    <font>
      <i/>
      <sz val="14"/>
      <color rgb="FFFF0000"/>
      <name val="Arial"/>
      <family val="2"/>
      <charset val="204"/>
    </font>
    <font>
      <b/>
      <i/>
      <sz val="14"/>
      <name val="Arial"/>
      <family val="2"/>
      <charset val="204"/>
    </font>
    <font>
      <b/>
      <sz val="16"/>
      <name val="Arial"/>
      <family val="2"/>
      <charset val="204"/>
    </font>
    <font>
      <sz val="11"/>
      <color theme="1"/>
      <name val="Calibri"/>
      <family val="2"/>
      <charset val="204"/>
      <scheme val="minor"/>
    </font>
    <font>
      <sz val="8"/>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9" fontId="22" fillId="0" borderId="0" applyFont="0" applyFill="0" applyBorder="0" applyAlignment="0" applyProtection="0"/>
    <xf numFmtId="0" fontId="1" fillId="0" borderId="0"/>
  </cellStyleXfs>
  <cellXfs count="164">
    <xf numFmtId="0" fontId="0" fillId="0" borderId="0" xfId="0"/>
    <xf numFmtId="0" fontId="13" fillId="0" borderId="30" xfId="0" applyFont="1" applyBorder="1" applyAlignment="1">
      <alignment horizontal="center" vertical="center" wrapText="1"/>
    </xf>
    <xf numFmtId="14" fontId="13" fillId="0" borderId="30" xfId="0" applyNumberFormat="1" applyFont="1" applyBorder="1" applyAlignment="1">
      <alignment horizontal="center" vertical="center" wrapText="1"/>
    </xf>
    <xf numFmtId="0" fontId="13" fillId="0" borderId="31" xfId="0" applyFont="1" applyBorder="1" applyAlignment="1">
      <alignment horizontal="center" vertical="center" wrapText="1"/>
    </xf>
    <xf numFmtId="14" fontId="13" fillId="0" borderId="31" xfId="0" applyNumberFormat="1" applyFont="1" applyBorder="1" applyAlignment="1">
      <alignment horizontal="center" vertical="center" wrapText="1"/>
    </xf>
    <xf numFmtId="0" fontId="13" fillId="0" borderId="32" xfId="0" applyFont="1" applyBorder="1" applyAlignment="1">
      <alignment horizontal="center" vertical="center" wrapText="1"/>
    </xf>
    <xf numFmtId="14" fontId="13" fillId="0" borderId="32" xfId="0" applyNumberFormat="1" applyFont="1" applyBorder="1" applyAlignment="1">
      <alignment horizontal="center" vertical="center" wrapText="1"/>
    </xf>
    <xf numFmtId="0" fontId="14" fillId="0" borderId="33" xfId="0" applyFont="1" applyBorder="1" applyAlignment="1">
      <alignment wrapText="1"/>
    </xf>
    <xf numFmtId="14" fontId="14" fillId="0" borderId="33" xfId="0" applyNumberFormat="1" applyFont="1" applyBorder="1" applyAlignment="1">
      <alignment horizontal="center" vertical="center" wrapText="1"/>
    </xf>
    <xf numFmtId="4" fontId="14" fillId="0" borderId="33" xfId="0" applyNumberFormat="1" applyFont="1" applyBorder="1" applyAlignment="1">
      <alignment wrapText="1"/>
    </xf>
    <xf numFmtId="0" fontId="14" fillId="2" borderId="33" xfId="0" applyFont="1" applyFill="1" applyBorder="1" applyAlignment="1">
      <alignment wrapText="1"/>
    </xf>
    <xf numFmtId="3" fontId="2" fillId="2" borderId="1" xfId="0" applyNumberFormat="1" applyFont="1" applyFill="1" applyBorder="1" applyAlignment="1">
      <alignment vertical="center" wrapText="1"/>
    </xf>
    <xf numFmtId="14" fontId="14" fillId="2" borderId="33" xfId="0" applyNumberFormat="1" applyFont="1" applyFill="1" applyBorder="1" applyAlignment="1">
      <alignment horizontal="center" vertical="center" wrapText="1"/>
    </xf>
    <xf numFmtId="4" fontId="14" fillId="2" borderId="33" xfId="0" applyNumberFormat="1" applyFont="1" applyFill="1" applyBorder="1" applyAlignment="1">
      <alignment wrapText="1"/>
    </xf>
    <xf numFmtId="0" fontId="0" fillId="2" borderId="0" xfId="0" applyFill="1"/>
    <xf numFmtId="14" fontId="0" fillId="0" borderId="0" xfId="0" applyNumberFormat="1" applyAlignment="1">
      <alignment horizontal="center" vertical="center"/>
    </xf>
    <xf numFmtId="3" fontId="4" fillId="0" borderId="0" xfId="0" applyNumberFormat="1" applyFont="1" applyAlignment="1">
      <alignment horizontal="left" vertical="top" wrapText="1"/>
    </xf>
    <xf numFmtId="0" fontId="15" fillId="0" borderId="0" xfId="0" applyFont="1"/>
    <xf numFmtId="3" fontId="4" fillId="0" borderId="2" xfId="0" applyNumberFormat="1" applyFont="1" applyBorder="1" applyAlignment="1">
      <alignment horizontal="center" vertical="center" wrapText="1"/>
    </xf>
    <xf numFmtId="3" fontId="4" fillId="0" borderId="0" xfId="0" applyNumberFormat="1" applyFont="1" applyAlignment="1">
      <alignment horizontal="left" vertical="center" wrapText="1"/>
    </xf>
    <xf numFmtId="0" fontId="15" fillId="0" borderId="0" xfId="0" applyFont="1" applyAlignment="1">
      <alignment vertical="center"/>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3" fillId="0" borderId="0" xfId="0" applyNumberFormat="1" applyFont="1" applyAlignment="1">
      <alignment horizontal="left" vertical="top" wrapText="1"/>
    </xf>
    <xf numFmtId="0" fontId="16" fillId="0" borderId="0" xfId="0" applyFont="1"/>
    <xf numFmtId="3" fontId="4" fillId="3" borderId="5" xfId="0" applyNumberFormat="1" applyFont="1" applyFill="1" applyBorder="1" applyAlignment="1">
      <alignment vertical="center" wrapText="1"/>
    </xf>
    <xf numFmtId="3" fontId="4" fillId="0" borderId="5" xfId="0" applyNumberFormat="1" applyFont="1" applyBorder="1" applyAlignment="1">
      <alignment vertical="center" wrapText="1"/>
    </xf>
    <xf numFmtId="3" fontId="4" fillId="0" borderId="5" xfId="0" applyNumberFormat="1" applyFont="1" applyBorder="1" applyAlignment="1">
      <alignment horizontal="left" vertical="center" wrapText="1" indent="1"/>
    </xf>
    <xf numFmtId="3" fontId="4" fillId="0" borderId="5" xfId="0" applyNumberFormat="1" applyFont="1" applyBorder="1" applyAlignment="1">
      <alignment horizontal="left" vertical="center" indent="1"/>
    </xf>
    <xf numFmtId="3" fontId="4" fillId="0" borderId="6" xfId="0" applyNumberFormat="1" applyFont="1" applyBorder="1" applyAlignment="1">
      <alignment vertical="center" wrapText="1"/>
    </xf>
    <xf numFmtId="3"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3" fontId="4" fillId="3" borderId="7" xfId="0" applyNumberFormat="1" applyFont="1" applyFill="1" applyBorder="1" applyAlignment="1">
      <alignment vertical="center" wrapText="1"/>
    </xf>
    <xf numFmtId="3" fontId="3" fillId="0" borderId="0" xfId="0" applyNumberFormat="1" applyFont="1" applyAlignment="1">
      <alignment horizontal="center" vertical="top" wrapText="1"/>
    </xf>
    <xf numFmtId="3" fontId="4" fillId="3" borderId="8" xfId="0" applyNumberFormat="1" applyFont="1" applyFill="1" applyBorder="1" applyAlignment="1">
      <alignment horizontal="center" vertical="center" wrapText="1"/>
    </xf>
    <xf numFmtId="3" fontId="4" fillId="0" borderId="9"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3" borderId="12" xfId="0" applyNumberFormat="1" applyFont="1" applyFill="1" applyBorder="1" applyAlignment="1">
      <alignment vertical="center" wrapText="1"/>
    </xf>
    <xf numFmtId="3" fontId="5" fillId="0" borderId="0" xfId="0" applyNumberFormat="1" applyFont="1" applyAlignment="1">
      <alignment horizontal="right" wrapText="1"/>
    </xf>
    <xf numFmtId="3" fontId="3" fillId="0" borderId="13" xfId="0"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3" borderId="6" xfId="0" applyNumberFormat="1" applyFont="1" applyFill="1" applyBorder="1" applyAlignment="1">
      <alignment horizontal="center" vertical="center" wrapText="1"/>
    </xf>
    <xf numFmtId="3" fontId="4" fillId="0" borderId="5" xfId="0" applyNumberFormat="1" applyFont="1" applyBorder="1" applyAlignment="1">
      <alignment horizontal="center" vertical="center" wrapText="1"/>
    </xf>
    <xf numFmtId="3" fontId="4" fillId="3" borderId="5" xfId="0" applyNumberFormat="1"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3" fontId="4" fillId="0" borderId="8" xfId="0" applyNumberFormat="1" applyFont="1" applyBorder="1" applyAlignment="1">
      <alignment horizontal="center" vertical="center" wrapText="1"/>
    </xf>
    <xf numFmtId="3" fontId="3" fillId="3" borderId="7" xfId="0" applyNumberFormat="1" applyFont="1" applyFill="1" applyBorder="1" applyAlignment="1">
      <alignment horizontal="center" vertical="center" wrapText="1"/>
    </xf>
    <xf numFmtId="3" fontId="4" fillId="0" borderId="15"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164" fontId="4" fillId="0" borderId="0" xfId="0" applyNumberFormat="1" applyFont="1" applyAlignment="1">
      <alignment horizontal="left" vertical="top" wrapText="1"/>
    </xf>
    <xf numFmtId="165" fontId="10" fillId="3" borderId="5" xfId="0" applyNumberFormat="1" applyFont="1" applyFill="1" applyBorder="1" applyAlignment="1">
      <alignment horizontal="center" vertical="center" wrapText="1"/>
    </xf>
    <xf numFmtId="165" fontId="10" fillId="3" borderId="9" xfId="0" applyNumberFormat="1" applyFont="1" applyFill="1" applyBorder="1" applyAlignment="1">
      <alignment horizontal="center" vertical="center" wrapText="1"/>
    </xf>
    <xf numFmtId="3" fontId="9" fillId="3" borderId="0" xfId="0" applyNumberFormat="1" applyFont="1" applyFill="1" applyAlignment="1">
      <alignment horizontal="center" vertical="center" wrapText="1"/>
    </xf>
    <xf numFmtId="0" fontId="10" fillId="3" borderId="0" xfId="0" applyFont="1" applyFill="1"/>
    <xf numFmtId="3" fontId="10" fillId="3" borderId="0" xfId="0" applyNumberFormat="1" applyFont="1" applyFill="1" applyAlignment="1">
      <alignment horizontal="center" vertical="center" wrapText="1"/>
    </xf>
    <xf numFmtId="3" fontId="10" fillId="3" borderId="0" xfId="0" applyNumberFormat="1" applyFont="1" applyFill="1" applyAlignment="1">
      <alignment horizontal="left" vertical="top" wrapText="1"/>
    </xf>
    <xf numFmtId="9" fontId="10" fillId="3" borderId="0" xfId="1" applyFont="1" applyFill="1" applyAlignment="1">
      <alignment horizontal="left" vertical="top" wrapText="1"/>
    </xf>
    <xf numFmtId="166" fontId="10" fillId="3" borderId="0" xfId="1" applyNumberFormat="1" applyFont="1" applyFill="1" applyAlignment="1">
      <alignment horizontal="left" vertical="top" wrapText="1"/>
    </xf>
    <xf numFmtId="3" fontId="11" fillId="3" borderId="0" xfId="0" applyNumberFormat="1" applyFont="1" applyFill="1" applyAlignment="1">
      <alignment horizontal="right" vertical="top" wrapText="1"/>
    </xf>
    <xf numFmtId="3" fontId="12" fillId="3" borderId="0" xfId="0" applyNumberFormat="1" applyFont="1" applyFill="1" applyAlignment="1">
      <alignment horizontal="right" vertical="top" wrapText="1"/>
    </xf>
    <xf numFmtId="3" fontId="19" fillId="3" borderId="0" xfId="0" applyNumberFormat="1" applyFont="1" applyFill="1" applyAlignment="1">
      <alignment horizontal="center" vertical="center" wrapText="1"/>
    </xf>
    <xf numFmtId="3" fontId="9" fillId="3" borderId="7" xfId="0" applyNumberFormat="1" applyFont="1" applyFill="1" applyBorder="1" applyAlignment="1">
      <alignment horizontal="center" vertical="center" wrapText="1"/>
    </xf>
    <xf numFmtId="3" fontId="9" fillId="3" borderId="18" xfId="0" applyNumberFormat="1" applyFont="1" applyFill="1" applyBorder="1" applyAlignment="1">
      <alignment horizontal="center" vertical="center" wrapText="1"/>
    </xf>
    <xf numFmtId="3" fontId="9" fillId="3" borderId="37" xfId="0" applyNumberFormat="1" applyFont="1" applyFill="1" applyBorder="1" applyAlignment="1">
      <alignment horizontal="center" vertical="center" wrapText="1"/>
    </xf>
    <xf numFmtId="3" fontId="17" fillId="3" borderId="0" xfId="0" applyNumberFormat="1" applyFont="1" applyFill="1" applyAlignment="1">
      <alignment horizontal="center" vertical="center" wrapText="1"/>
    </xf>
    <xf numFmtId="0" fontId="9" fillId="3" borderId="0" xfId="0" applyFont="1" applyFill="1"/>
    <xf numFmtId="3" fontId="10" fillId="3" borderId="42" xfId="0" applyNumberFormat="1" applyFont="1" applyFill="1" applyBorder="1" applyAlignment="1">
      <alignment horizontal="left" vertical="center" wrapText="1" indent="2"/>
    </xf>
    <xf numFmtId="3" fontId="9" fillId="3" borderId="24" xfId="0" applyNumberFormat="1" applyFont="1" applyFill="1" applyBorder="1" applyAlignment="1">
      <alignment horizontal="center" vertical="center" wrapText="1"/>
    </xf>
    <xf numFmtId="164" fontId="10" fillId="3" borderId="0" xfId="0" applyNumberFormat="1" applyFont="1" applyFill="1" applyAlignment="1">
      <alignment horizontal="center" vertical="center" wrapText="1"/>
    </xf>
    <xf numFmtId="3" fontId="10" fillId="3" borderId="41" xfId="0" applyNumberFormat="1" applyFont="1" applyFill="1" applyBorder="1" applyAlignment="1">
      <alignment horizontal="left" vertical="center" wrapText="1" indent="2"/>
    </xf>
    <xf numFmtId="3" fontId="9" fillId="3" borderId="17" xfId="0" applyNumberFormat="1" applyFont="1" applyFill="1" applyBorder="1" applyAlignment="1">
      <alignment horizontal="center" vertical="center" wrapText="1"/>
    </xf>
    <xf numFmtId="3" fontId="9" fillId="3" borderId="21" xfId="0" applyNumberFormat="1" applyFont="1" applyFill="1" applyBorder="1" applyAlignment="1">
      <alignment horizontal="center" vertical="center" wrapText="1"/>
    </xf>
    <xf numFmtId="0" fontId="10" fillId="3" borderId="0" xfId="0" applyFont="1" applyFill="1" applyAlignment="1">
      <alignment vertical="center"/>
    </xf>
    <xf numFmtId="165" fontId="10" fillId="3" borderId="3" xfId="0" applyNumberFormat="1" applyFont="1" applyFill="1" applyBorder="1" applyAlignment="1">
      <alignment horizontal="center" vertical="center" wrapText="1"/>
    </xf>
    <xf numFmtId="3" fontId="10" fillId="3" borderId="3" xfId="0" applyNumberFormat="1" applyFont="1" applyFill="1" applyBorder="1" applyAlignment="1">
      <alignment horizontal="center" vertical="center" wrapText="1"/>
    </xf>
    <xf numFmtId="3" fontId="10" fillId="3" borderId="5" xfId="0" applyNumberFormat="1" applyFont="1" applyFill="1" applyBorder="1" applyAlignment="1">
      <alignment horizontal="center" vertical="center" wrapText="1"/>
    </xf>
    <xf numFmtId="3" fontId="10" fillId="3" borderId="9" xfId="0" applyNumberFormat="1" applyFont="1" applyFill="1" applyBorder="1" applyAlignment="1">
      <alignment horizontal="center" vertical="center" wrapText="1"/>
    </xf>
    <xf numFmtId="3" fontId="20" fillId="3" borderId="17" xfId="0" applyNumberFormat="1" applyFont="1" applyFill="1" applyBorder="1" applyAlignment="1">
      <alignment horizontal="center" vertical="center" wrapText="1"/>
    </xf>
    <xf numFmtId="3" fontId="20" fillId="3" borderId="21" xfId="0" applyNumberFormat="1" applyFont="1" applyFill="1" applyBorder="1" applyAlignment="1">
      <alignment horizontal="center" vertical="center" wrapText="1"/>
    </xf>
    <xf numFmtId="3" fontId="9" fillId="3" borderId="9" xfId="0" applyNumberFormat="1" applyFont="1" applyFill="1" applyBorder="1" applyAlignment="1">
      <alignment horizontal="center" vertical="center" wrapText="1"/>
    </xf>
    <xf numFmtId="164" fontId="10" fillId="3" borderId="9" xfId="0" applyNumberFormat="1" applyFont="1" applyFill="1" applyBorder="1" applyAlignment="1">
      <alignment horizontal="center" vertical="center" wrapText="1"/>
    </xf>
    <xf numFmtId="3" fontId="10" fillId="3" borderId="17" xfId="0" applyNumberFormat="1" applyFont="1" applyFill="1" applyBorder="1" applyAlignment="1">
      <alignment horizontal="center" vertical="center" wrapText="1"/>
    </xf>
    <xf numFmtId="3" fontId="10" fillId="3" borderId="38" xfId="0" applyNumberFormat="1" applyFont="1" applyFill="1" applyBorder="1" applyAlignment="1">
      <alignment horizontal="center" vertical="center" wrapText="1"/>
    </xf>
    <xf numFmtId="3" fontId="10" fillId="3" borderId="46" xfId="0" applyNumberFormat="1" applyFont="1" applyFill="1" applyBorder="1" applyAlignment="1">
      <alignment horizontal="center" vertical="center" wrapText="1"/>
    </xf>
    <xf numFmtId="3" fontId="10" fillId="3" borderId="14" xfId="0" applyNumberFormat="1" applyFont="1" applyFill="1" applyBorder="1" applyAlignment="1">
      <alignment horizontal="center" vertical="center" wrapText="1"/>
    </xf>
    <xf numFmtId="3" fontId="10" fillId="3" borderId="13"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3" xfId="0" applyNumberFormat="1" applyFont="1" applyFill="1" applyBorder="1" applyAlignment="1">
      <alignment horizontal="center" vertical="center" wrapText="1"/>
    </xf>
    <xf numFmtId="3" fontId="9" fillId="3" borderId="39" xfId="0" applyNumberFormat="1" applyFont="1" applyFill="1" applyBorder="1" applyAlignment="1">
      <alignment horizontal="center" vertical="center" wrapText="1"/>
    </xf>
    <xf numFmtId="3" fontId="10" fillId="3" borderId="39"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3" fontId="10" fillId="3" borderId="48" xfId="0" applyNumberFormat="1" applyFont="1" applyFill="1" applyBorder="1" applyAlignment="1">
      <alignment horizontal="center" vertical="center" wrapText="1"/>
    </xf>
    <xf numFmtId="3" fontId="10" fillId="3" borderId="40" xfId="0" applyNumberFormat="1" applyFont="1" applyFill="1" applyBorder="1" applyAlignment="1">
      <alignment horizontal="center" vertical="center" wrapText="1"/>
    </xf>
    <xf numFmtId="3" fontId="10" fillId="3" borderId="41" xfId="0" applyNumberFormat="1" applyFont="1" applyFill="1" applyBorder="1" applyAlignment="1">
      <alignment horizontal="left" vertical="center" indent="2"/>
    </xf>
    <xf numFmtId="3" fontId="11" fillId="3" borderId="39" xfId="0" applyNumberFormat="1" applyFont="1" applyFill="1" applyBorder="1" applyAlignment="1">
      <alignment horizontal="center" vertical="center" wrapText="1"/>
    </xf>
    <xf numFmtId="3" fontId="11" fillId="3" borderId="41" xfId="0" applyNumberFormat="1" applyFont="1" applyFill="1" applyBorder="1" applyAlignment="1">
      <alignment horizontal="left" vertical="center" wrapText="1" indent="2"/>
    </xf>
    <xf numFmtId="3" fontId="10" fillId="3" borderId="45" xfId="0" applyNumberFormat="1" applyFont="1" applyFill="1" applyBorder="1" applyAlignment="1">
      <alignment horizontal="left" vertical="center" wrapText="1" indent="1"/>
    </xf>
    <xf numFmtId="3" fontId="10" fillId="3" borderId="41" xfId="0" applyNumberFormat="1" applyFont="1" applyFill="1" applyBorder="1" applyAlignment="1">
      <alignment horizontal="left" vertical="center" wrapText="1" indent="1"/>
    </xf>
    <xf numFmtId="165" fontId="10" fillId="3" borderId="2" xfId="0" applyNumberFormat="1" applyFont="1" applyFill="1" applyBorder="1" applyAlignment="1">
      <alignment horizontal="center" vertical="center" wrapText="1"/>
    </xf>
    <xf numFmtId="165" fontId="10" fillId="3" borderId="6" xfId="0" applyNumberFormat="1" applyFont="1" applyFill="1" applyBorder="1" applyAlignment="1">
      <alignment horizontal="center" vertical="center" wrapText="1"/>
    </xf>
    <xf numFmtId="165" fontId="10" fillId="3" borderId="24" xfId="0" applyNumberFormat="1" applyFont="1" applyFill="1" applyBorder="1" applyAlignment="1">
      <alignment horizontal="center" vertical="center" wrapText="1"/>
    </xf>
    <xf numFmtId="165" fontId="10" fillId="3" borderId="17" xfId="0" applyNumberFormat="1" applyFont="1" applyFill="1" applyBorder="1" applyAlignment="1">
      <alignment horizontal="center" vertical="center" wrapText="1"/>
    </xf>
    <xf numFmtId="165" fontId="10" fillId="3" borderId="38" xfId="0" applyNumberFormat="1" applyFont="1" applyFill="1" applyBorder="1" applyAlignment="1">
      <alignment horizontal="center" vertical="center" wrapText="1"/>
    </xf>
    <xf numFmtId="3" fontId="9" fillId="3" borderId="41" xfId="0" applyNumberFormat="1" applyFont="1" applyFill="1" applyBorder="1" applyAlignment="1">
      <alignment horizontal="left" vertical="center" wrapText="1" indent="2"/>
    </xf>
    <xf numFmtId="3" fontId="9" fillId="3" borderId="44" xfId="0" applyNumberFormat="1" applyFont="1" applyFill="1" applyBorder="1" applyAlignment="1">
      <alignment horizontal="center" vertical="center" wrapText="1"/>
    </xf>
    <xf numFmtId="3" fontId="9" fillId="3" borderId="43" xfId="0" applyNumberFormat="1" applyFont="1" applyFill="1" applyBorder="1" applyAlignment="1">
      <alignment horizontal="left" vertical="center" wrapText="1" indent="2"/>
    </xf>
    <xf numFmtId="3" fontId="9" fillId="3" borderId="20" xfId="0" applyNumberFormat="1" applyFont="1" applyFill="1" applyBorder="1" applyAlignment="1">
      <alignment horizontal="center" vertical="center" wrapText="1"/>
    </xf>
    <xf numFmtId="3" fontId="9" fillId="3" borderId="2" xfId="0" applyNumberFormat="1" applyFont="1" applyFill="1" applyBorder="1" applyAlignment="1">
      <alignment horizontal="center" vertical="center" wrapText="1"/>
    </xf>
    <xf numFmtId="3" fontId="9" fillId="3" borderId="3"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164" fontId="9" fillId="3" borderId="0" xfId="0" applyNumberFormat="1" applyFont="1" applyFill="1" applyAlignment="1">
      <alignment horizontal="center" vertical="center" wrapText="1"/>
    </xf>
    <xf numFmtId="0" fontId="9" fillId="3" borderId="0" xfId="0" applyFont="1" applyFill="1" applyAlignment="1">
      <alignment vertical="center"/>
    </xf>
    <xf numFmtId="3" fontId="3" fillId="0" borderId="20"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0" xfId="0" applyNumberFormat="1" applyFont="1" applyAlignment="1">
      <alignment horizontal="center"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24" xfId="0" applyNumberFormat="1" applyFont="1" applyBorder="1" applyAlignment="1">
      <alignment horizontal="center" vertical="center" wrapText="1"/>
    </xf>
    <xf numFmtId="3" fontId="18" fillId="0" borderId="5" xfId="0" applyNumberFormat="1" applyFont="1" applyBorder="1" applyAlignment="1">
      <alignment horizontal="center" vertical="center" wrapText="1"/>
    </xf>
    <xf numFmtId="3" fontId="18" fillId="0" borderId="13" xfId="0" applyNumberFormat="1" applyFont="1" applyBorder="1" applyAlignment="1">
      <alignment horizontal="center" vertical="center" wrapText="1"/>
    </xf>
    <xf numFmtId="3" fontId="8" fillId="0" borderId="5" xfId="0" applyNumberFormat="1" applyFont="1" applyBorder="1" applyAlignment="1">
      <alignment horizontal="center" vertical="center" wrapText="1"/>
    </xf>
    <xf numFmtId="3" fontId="8" fillId="0" borderId="8" xfId="0" applyNumberFormat="1" applyFont="1" applyBorder="1" applyAlignment="1">
      <alignment horizontal="center" vertical="center" wrapText="1"/>
    </xf>
    <xf numFmtId="3" fontId="8" fillId="0" borderId="9" xfId="0" applyNumberFormat="1" applyFont="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25" xfId="0" applyNumberFormat="1" applyFont="1" applyFill="1" applyBorder="1" applyAlignment="1">
      <alignment horizontal="center" vertical="center" wrapText="1"/>
    </xf>
    <xf numFmtId="3" fontId="21" fillId="3" borderId="0" xfId="0" applyNumberFormat="1" applyFont="1" applyFill="1" applyAlignment="1">
      <alignment horizontal="center" vertical="center" wrapText="1"/>
    </xf>
    <xf numFmtId="3" fontId="9" fillId="3" borderId="2" xfId="0" applyNumberFormat="1" applyFont="1" applyFill="1" applyBorder="1" applyAlignment="1">
      <alignment horizontal="center" vertical="center" wrapText="1"/>
    </xf>
    <xf numFmtId="3" fontId="9" fillId="3" borderId="3"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23" xfId="0" applyNumberFormat="1" applyFont="1" applyFill="1" applyBorder="1" applyAlignment="1">
      <alignment horizontal="center" vertical="center" wrapText="1"/>
    </xf>
    <xf numFmtId="3" fontId="9" fillId="3" borderId="8" xfId="0" applyNumberFormat="1" applyFont="1" applyFill="1" applyBorder="1" applyAlignment="1">
      <alignment horizontal="center" vertical="center" wrapText="1"/>
    </xf>
    <xf numFmtId="3" fontId="9" fillId="3" borderId="26" xfId="0" applyNumberFormat="1" applyFont="1" applyFill="1" applyBorder="1" applyAlignment="1">
      <alignment horizontal="center" vertical="center" wrapText="1"/>
    </xf>
    <xf numFmtId="3" fontId="9" fillId="3" borderId="27" xfId="0" applyNumberFormat="1" applyFont="1" applyFill="1" applyBorder="1" applyAlignment="1">
      <alignment horizontal="center" vertical="center" wrapText="1"/>
    </xf>
    <xf numFmtId="3" fontId="9" fillId="3" borderId="28" xfId="0" applyNumberFormat="1" applyFont="1" applyFill="1" applyBorder="1" applyAlignment="1">
      <alignment horizontal="center" vertical="center" wrapText="1"/>
    </xf>
    <xf numFmtId="3" fontId="9" fillId="3" borderId="29" xfId="0" applyNumberFormat="1" applyFont="1" applyFill="1" applyBorder="1" applyAlignment="1">
      <alignment horizontal="center" vertical="center" wrapText="1"/>
    </xf>
    <xf numFmtId="3" fontId="17" fillId="3" borderId="2" xfId="0" applyNumberFormat="1" applyFont="1" applyFill="1" applyBorder="1" applyAlignment="1">
      <alignment horizontal="center" vertical="center" wrapText="1"/>
    </xf>
    <xf numFmtId="3" fontId="17" fillId="3" borderId="24" xfId="0" applyNumberFormat="1" applyFont="1" applyFill="1" applyBorder="1" applyAlignment="1">
      <alignment horizontal="center" vertical="center" wrapText="1"/>
    </xf>
    <xf numFmtId="3" fontId="19" fillId="3" borderId="2" xfId="0" applyNumberFormat="1" applyFont="1" applyFill="1" applyBorder="1" applyAlignment="1">
      <alignment horizontal="center" vertical="center" wrapText="1"/>
    </xf>
    <xf numFmtId="3" fontId="19" fillId="3" borderId="6" xfId="0" applyNumberFormat="1" applyFont="1" applyFill="1" applyBorder="1" applyAlignment="1">
      <alignment horizontal="center" vertical="center" wrapText="1"/>
    </xf>
    <xf numFmtId="3" fontId="19" fillId="3" borderId="24" xfId="0" applyNumberFormat="1" applyFont="1" applyFill="1" applyBorder="1" applyAlignment="1">
      <alignment horizontal="center" vertical="center" wrapText="1"/>
    </xf>
    <xf numFmtId="3" fontId="17" fillId="3" borderId="3" xfId="0" applyNumberFormat="1" applyFont="1" applyFill="1" applyBorder="1" applyAlignment="1">
      <alignment horizontal="center" vertical="center" wrapText="1"/>
    </xf>
    <xf numFmtId="3" fontId="17" fillId="3" borderId="4" xfId="0" applyNumberFormat="1" applyFont="1" applyFill="1" applyBorder="1" applyAlignment="1">
      <alignment horizontal="center" vertical="center" wrapText="1"/>
    </xf>
    <xf numFmtId="3" fontId="17" fillId="3" borderId="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20" fillId="3" borderId="10" xfId="0" applyNumberFormat="1" applyFont="1" applyFill="1" applyBorder="1" applyAlignment="1">
      <alignment horizontal="center" vertical="center" wrapText="1"/>
    </xf>
    <xf numFmtId="3" fontId="20" fillId="3" borderId="19" xfId="0" applyNumberFormat="1" applyFont="1" applyFill="1" applyBorder="1" applyAlignment="1">
      <alignment horizontal="center" vertical="center" wrapText="1"/>
    </xf>
    <xf numFmtId="3" fontId="9" fillId="3" borderId="47" xfId="0" applyNumberFormat="1" applyFont="1" applyFill="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left" wrapText="1"/>
    </xf>
    <xf numFmtId="0" fontId="14" fillId="0" borderId="0" xfId="0" applyFont="1" applyAlignment="1">
      <alignment horizontal="right" wrapText="1"/>
    </xf>
  </cellXfs>
  <cellStyles count="3">
    <cellStyle name="Обычный" xfId="0" builtinId="0"/>
    <cellStyle name="Обычный 2" xfId="2" xr:uid="{652AF28A-EED8-48AE-B83A-F0FA2B78C329}"/>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58"/>
  <sheetViews>
    <sheetView view="pageBreakPreview" zoomScale="85" zoomScaleNormal="100" zoomScaleSheetLayoutView="85" workbookViewId="0">
      <selection activeCell="D10" sqref="D10"/>
    </sheetView>
  </sheetViews>
  <sheetFormatPr defaultRowHeight="18.75" x14ac:dyDescent="0.3"/>
  <cols>
    <col min="1" max="1" width="9.140625" style="17"/>
    <col min="2" max="2" width="2.140625" style="17" customWidth="1"/>
    <col min="3" max="3" width="5.85546875" style="16" customWidth="1"/>
    <col min="4" max="4" width="67.28515625" style="16" customWidth="1"/>
    <col min="5" max="5" width="18" style="16" customWidth="1"/>
    <col min="6" max="6" width="25.5703125" style="16" customWidth="1"/>
    <col min="7" max="7" width="18.42578125" style="16" customWidth="1"/>
    <col min="8" max="8" width="17.7109375" style="16" customWidth="1"/>
    <col min="9" max="9" width="20.5703125" style="16" customWidth="1"/>
    <col min="10" max="10" width="30.140625" style="16" customWidth="1"/>
    <col min="11" max="11" width="2.140625" style="16" customWidth="1"/>
    <col min="12" max="12" width="77.5703125" style="16" customWidth="1"/>
    <col min="13" max="20" width="15.7109375" style="16" customWidth="1"/>
    <col min="21" max="32" width="9.140625" style="16"/>
    <col min="33" max="16384" width="9.140625" style="17"/>
  </cols>
  <sheetData>
    <row r="2" spans="3:32" ht="14.25" customHeight="1" x14ac:dyDescent="0.3"/>
    <row r="3" spans="3:32" ht="55.5" customHeight="1" x14ac:dyDescent="0.3">
      <c r="C3" s="116" t="s">
        <v>1299</v>
      </c>
      <c r="D3" s="116"/>
      <c r="E3" s="116"/>
      <c r="F3" s="116"/>
      <c r="G3" s="116"/>
      <c r="H3" s="116"/>
      <c r="I3" s="116"/>
      <c r="J3" s="116"/>
    </row>
    <row r="4" spans="3:32" ht="16.5" customHeight="1" x14ac:dyDescent="0.3">
      <c r="H4" s="39" t="s">
        <v>1300</v>
      </c>
      <c r="I4" s="39"/>
    </row>
    <row r="5" spans="3:32" ht="45.75" customHeight="1" x14ac:dyDescent="0.3">
      <c r="C5" s="117" t="s">
        <v>5</v>
      </c>
      <c r="D5" s="120" t="s">
        <v>4</v>
      </c>
      <c r="E5" s="120" t="s">
        <v>1301</v>
      </c>
      <c r="F5" s="120"/>
      <c r="G5" s="120"/>
      <c r="H5" s="120"/>
      <c r="I5" s="123"/>
      <c r="J5" s="124"/>
      <c r="K5" s="33"/>
      <c r="L5" s="33"/>
      <c r="M5" s="33"/>
    </row>
    <row r="6" spans="3:32" ht="25.5" customHeight="1" x14ac:dyDescent="0.3">
      <c r="C6" s="118"/>
      <c r="D6" s="121"/>
      <c r="E6" s="125" t="s">
        <v>3</v>
      </c>
      <c r="F6" s="127" t="s">
        <v>0</v>
      </c>
      <c r="G6" s="127"/>
      <c r="H6" s="127"/>
      <c r="I6" s="128"/>
      <c r="J6" s="129"/>
    </row>
    <row r="7" spans="3:32" ht="124.5" customHeight="1" x14ac:dyDescent="0.3">
      <c r="C7" s="119"/>
      <c r="D7" s="122"/>
      <c r="E7" s="126"/>
      <c r="F7" s="40" t="s">
        <v>1302</v>
      </c>
      <c r="G7" s="40" t="s">
        <v>1303</v>
      </c>
      <c r="H7" s="40" t="s">
        <v>2</v>
      </c>
      <c r="I7" s="36" t="s">
        <v>1304</v>
      </c>
      <c r="J7" s="41" t="s">
        <v>1305</v>
      </c>
    </row>
    <row r="8" spans="3:32" s="20" customFormat="1" ht="37.5" x14ac:dyDescent="0.25">
      <c r="C8" s="18">
        <v>1</v>
      </c>
      <c r="D8" s="29" t="s">
        <v>1263</v>
      </c>
      <c r="E8" s="42">
        <f>+F8+H8</f>
        <v>2933388</v>
      </c>
      <c r="F8" s="43">
        <v>2220657</v>
      </c>
      <c r="G8" s="43"/>
      <c r="H8" s="44">
        <v>712731</v>
      </c>
      <c r="I8" s="34"/>
      <c r="J8" s="35"/>
      <c r="K8" s="19"/>
      <c r="L8" s="19"/>
      <c r="M8" s="19"/>
      <c r="N8" s="19"/>
      <c r="O8" s="19"/>
      <c r="P8" s="19"/>
      <c r="Q8" s="19"/>
      <c r="R8" s="19"/>
      <c r="S8" s="19"/>
      <c r="T8" s="19"/>
      <c r="U8" s="19"/>
      <c r="V8" s="19"/>
      <c r="W8" s="19"/>
      <c r="X8" s="19"/>
      <c r="Y8" s="19"/>
      <c r="Z8" s="19"/>
      <c r="AA8" s="19"/>
      <c r="AB8" s="19"/>
      <c r="AC8" s="19"/>
      <c r="AD8" s="19"/>
      <c r="AE8" s="19"/>
      <c r="AF8" s="19"/>
    </row>
    <row r="9" spans="3:32" s="20" customFormat="1" ht="37.5" x14ac:dyDescent="0.25">
      <c r="C9" s="21">
        <v>2</v>
      </c>
      <c r="D9" s="25" t="s">
        <v>1264</v>
      </c>
      <c r="E9" s="45">
        <f t="shared" ref="E9:E43" si="0">+F9+H9</f>
        <v>1627917</v>
      </c>
      <c r="F9" s="43">
        <v>1448571</v>
      </c>
      <c r="G9" s="43"/>
      <c r="H9" s="44">
        <v>179346</v>
      </c>
      <c r="I9" s="34"/>
      <c r="J9" s="35"/>
      <c r="K9" s="19"/>
      <c r="L9" s="19"/>
      <c r="M9" s="19"/>
      <c r="N9" s="19"/>
      <c r="O9" s="19"/>
      <c r="P9" s="19"/>
      <c r="Q9" s="19"/>
      <c r="R9" s="19"/>
      <c r="S9" s="19"/>
      <c r="T9" s="19"/>
      <c r="U9" s="19"/>
      <c r="V9" s="19"/>
      <c r="W9" s="19"/>
      <c r="X9" s="19"/>
      <c r="Y9" s="19"/>
      <c r="Z9" s="19"/>
      <c r="AA9" s="19"/>
      <c r="AB9" s="19"/>
      <c r="AC9" s="19"/>
      <c r="AD9" s="19"/>
      <c r="AE9" s="19"/>
      <c r="AF9" s="19"/>
    </row>
    <row r="10" spans="3:32" s="20" customFormat="1" ht="37.5" x14ac:dyDescent="0.25">
      <c r="C10" s="21">
        <v>3</v>
      </c>
      <c r="D10" s="25" t="s">
        <v>1265</v>
      </c>
      <c r="E10" s="45">
        <f t="shared" si="0"/>
        <v>1795757</v>
      </c>
      <c r="F10" s="43">
        <v>1730952</v>
      </c>
      <c r="G10" s="43"/>
      <c r="H10" s="44">
        <v>64805</v>
      </c>
      <c r="I10" s="34"/>
      <c r="J10" s="35"/>
      <c r="K10" s="19"/>
      <c r="L10" s="19"/>
      <c r="M10" s="19"/>
      <c r="N10" s="19"/>
      <c r="O10" s="19"/>
      <c r="P10" s="19"/>
      <c r="Q10" s="19"/>
      <c r="R10" s="19"/>
      <c r="S10" s="19"/>
      <c r="T10" s="19"/>
      <c r="U10" s="19"/>
      <c r="V10" s="19"/>
      <c r="W10" s="19"/>
      <c r="X10" s="19"/>
      <c r="Y10" s="19"/>
      <c r="Z10" s="19"/>
      <c r="AA10" s="19"/>
      <c r="AB10" s="19"/>
      <c r="AC10" s="19"/>
      <c r="AD10" s="19"/>
      <c r="AE10" s="19"/>
      <c r="AF10" s="19"/>
    </row>
    <row r="11" spans="3:32" s="20" customFormat="1" ht="37.5" x14ac:dyDescent="0.25">
      <c r="C11" s="21">
        <v>4</v>
      </c>
      <c r="D11" s="25" t="s">
        <v>1266</v>
      </c>
      <c r="E11" s="45">
        <f t="shared" si="0"/>
        <v>1347184</v>
      </c>
      <c r="F11" s="43">
        <v>1325364</v>
      </c>
      <c r="G11" s="43"/>
      <c r="H11" s="44">
        <v>21820</v>
      </c>
      <c r="I11" s="34"/>
      <c r="J11" s="35"/>
      <c r="K11" s="19"/>
      <c r="L11" s="19"/>
      <c r="M11" s="19"/>
      <c r="N11" s="19"/>
      <c r="O11" s="19"/>
      <c r="P11" s="19"/>
      <c r="Q11" s="19"/>
      <c r="R11" s="19"/>
      <c r="S11" s="19"/>
      <c r="T11" s="19"/>
      <c r="U11" s="19"/>
      <c r="V11" s="19"/>
      <c r="W11" s="19"/>
      <c r="X11" s="19"/>
      <c r="Y11" s="19"/>
      <c r="Z11" s="19"/>
      <c r="AA11" s="19"/>
      <c r="AB11" s="19"/>
      <c r="AC11" s="19"/>
      <c r="AD11" s="19"/>
      <c r="AE11" s="19"/>
      <c r="AF11" s="19"/>
    </row>
    <row r="12" spans="3:32" s="20" customFormat="1" ht="37.5" x14ac:dyDescent="0.25">
      <c r="C12" s="21">
        <v>5</v>
      </c>
      <c r="D12" s="25" t="s">
        <v>1267</v>
      </c>
      <c r="E12" s="45">
        <f t="shared" si="0"/>
        <v>1800530</v>
      </c>
      <c r="F12" s="43">
        <v>1669875</v>
      </c>
      <c r="G12" s="43"/>
      <c r="H12" s="44">
        <v>130655</v>
      </c>
      <c r="I12" s="34"/>
      <c r="J12" s="35"/>
      <c r="K12" s="19"/>
      <c r="L12" s="19"/>
      <c r="M12" s="19"/>
      <c r="N12" s="19"/>
      <c r="O12" s="19"/>
      <c r="P12" s="19"/>
      <c r="Q12" s="19"/>
      <c r="R12" s="19"/>
      <c r="S12" s="19"/>
      <c r="T12" s="19"/>
      <c r="U12" s="19"/>
      <c r="V12" s="19"/>
      <c r="W12" s="19"/>
      <c r="X12" s="19"/>
      <c r="Y12" s="19"/>
      <c r="Z12" s="19"/>
      <c r="AA12" s="19"/>
      <c r="AB12" s="19"/>
      <c r="AC12" s="19"/>
      <c r="AD12" s="19"/>
      <c r="AE12" s="19"/>
      <c r="AF12" s="19"/>
    </row>
    <row r="13" spans="3:32" s="20" customFormat="1" ht="37.5" x14ac:dyDescent="0.25">
      <c r="C13" s="21">
        <v>6</v>
      </c>
      <c r="D13" s="25" t="s">
        <v>1268</v>
      </c>
      <c r="E13" s="45">
        <f t="shared" si="0"/>
        <v>1331056</v>
      </c>
      <c r="F13" s="43">
        <v>1288551</v>
      </c>
      <c r="G13" s="43"/>
      <c r="H13" s="44">
        <v>42505</v>
      </c>
      <c r="I13" s="34"/>
      <c r="J13" s="35"/>
      <c r="K13" s="19"/>
      <c r="L13" s="19"/>
      <c r="M13" s="19"/>
      <c r="N13" s="19"/>
      <c r="O13" s="19"/>
      <c r="P13" s="19"/>
      <c r="Q13" s="19"/>
      <c r="R13" s="19"/>
      <c r="S13" s="19"/>
      <c r="T13" s="19"/>
      <c r="U13" s="19"/>
      <c r="V13" s="19"/>
      <c r="W13" s="19"/>
      <c r="X13" s="19"/>
      <c r="Y13" s="19"/>
      <c r="Z13" s="19"/>
      <c r="AA13" s="19"/>
      <c r="AB13" s="19"/>
      <c r="AC13" s="19"/>
      <c r="AD13" s="19"/>
      <c r="AE13" s="19"/>
      <c r="AF13" s="19"/>
    </row>
    <row r="14" spans="3:32" s="20" customFormat="1" ht="37.5" x14ac:dyDescent="0.25">
      <c r="C14" s="21">
        <v>7</v>
      </c>
      <c r="D14" s="25" t="s">
        <v>1269</v>
      </c>
      <c r="E14" s="45">
        <f t="shared" si="0"/>
        <v>2013010</v>
      </c>
      <c r="F14" s="43">
        <v>1918380</v>
      </c>
      <c r="G14" s="43"/>
      <c r="H14" s="44">
        <v>94630</v>
      </c>
      <c r="I14" s="34"/>
      <c r="J14" s="35"/>
      <c r="K14" s="19"/>
      <c r="L14" s="19"/>
      <c r="M14" s="19"/>
      <c r="N14" s="19"/>
      <c r="O14" s="19"/>
      <c r="P14" s="19"/>
      <c r="Q14" s="19"/>
      <c r="R14" s="19"/>
      <c r="S14" s="19"/>
      <c r="T14" s="19"/>
      <c r="U14" s="19"/>
      <c r="V14" s="19"/>
      <c r="W14" s="19"/>
      <c r="X14" s="19"/>
      <c r="Y14" s="19"/>
      <c r="Z14" s="19"/>
      <c r="AA14" s="19"/>
      <c r="AB14" s="19"/>
      <c r="AC14" s="19"/>
      <c r="AD14" s="19"/>
      <c r="AE14" s="19"/>
      <c r="AF14" s="19"/>
    </row>
    <row r="15" spans="3:32" s="20" customFormat="1" ht="37.5" x14ac:dyDescent="0.25">
      <c r="C15" s="21">
        <v>8</v>
      </c>
      <c r="D15" s="25" t="s">
        <v>1270</v>
      </c>
      <c r="E15" s="45">
        <f t="shared" si="0"/>
        <v>1569434</v>
      </c>
      <c r="F15" s="43">
        <v>1534254</v>
      </c>
      <c r="G15" s="43"/>
      <c r="H15" s="44">
        <v>35180</v>
      </c>
      <c r="I15" s="34"/>
      <c r="J15" s="35"/>
      <c r="K15" s="19"/>
      <c r="L15" s="19"/>
      <c r="M15" s="19"/>
      <c r="N15" s="19"/>
      <c r="O15" s="19"/>
      <c r="P15" s="19"/>
      <c r="Q15" s="19"/>
      <c r="R15" s="19"/>
      <c r="S15" s="19"/>
      <c r="T15" s="19"/>
      <c r="U15" s="19"/>
      <c r="V15" s="19"/>
      <c r="W15" s="19"/>
      <c r="X15" s="19"/>
      <c r="Y15" s="19"/>
      <c r="Z15" s="19"/>
      <c r="AA15" s="19"/>
      <c r="AB15" s="19"/>
      <c r="AC15" s="19"/>
      <c r="AD15" s="19"/>
      <c r="AE15" s="19"/>
      <c r="AF15" s="19"/>
    </row>
    <row r="16" spans="3:32" s="20" customFormat="1" ht="37.5" x14ac:dyDescent="0.25">
      <c r="C16" s="21">
        <v>9</v>
      </c>
      <c r="D16" s="25" t="s">
        <v>1271</v>
      </c>
      <c r="E16" s="45">
        <f t="shared" si="0"/>
        <v>1707946</v>
      </c>
      <c r="F16" s="43">
        <v>1642257</v>
      </c>
      <c r="G16" s="43"/>
      <c r="H16" s="44">
        <v>65689</v>
      </c>
      <c r="I16" s="34"/>
      <c r="J16" s="35"/>
      <c r="K16" s="19"/>
      <c r="L16" s="19"/>
      <c r="M16" s="19"/>
      <c r="N16" s="19"/>
      <c r="O16" s="19"/>
      <c r="P16" s="19"/>
      <c r="Q16" s="19"/>
      <c r="R16" s="19"/>
      <c r="S16" s="19"/>
      <c r="T16" s="19"/>
      <c r="U16" s="19"/>
      <c r="V16" s="19"/>
      <c r="W16" s="19"/>
      <c r="X16" s="19"/>
      <c r="Y16" s="19"/>
      <c r="Z16" s="19"/>
      <c r="AA16" s="19"/>
      <c r="AB16" s="19"/>
      <c r="AC16" s="19"/>
      <c r="AD16" s="19"/>
      <c r="AE16" s="19"/>
      <c r="AF16" s="19"/>
    </row>
    <row r="17" spans="3:32" s="20" customFormat="1" ht="37.5" x14ac:dyDescent="0.25">
      <c r="C17" s="21">
        <v>10</v>
      </c>
      <c r="D17" s="25" t="s">
        <v>1272</v>
      </c>
      <c r="E17" s="45">
        <f t="shared" si="0"/>
        <v>2289839</v>
      </c>
      <c r="F17" s="43">
        <v>2183389</v>
      </c>
      <c r="G17" s="43"/>
      <c r="H17" s="44">
        <v>106450</v>
      </c>
      <c r="I17" s="34"/>
      <c r="J17" s="35"/>
      <c r="K17" s="19"/>
      <c r="L17" s="19"/>
      <c r="M17" s="19"/>
      <c r="N17" s="19"/>
      <c r="O17" s="19"/>
      <c r="P17" s="19"/>
      <c r="Q17" s="19"/>
      <c r="R17" s="19"/>
      <c r="S17" s="19"/>
      <c r="T17" s="19"/>
      <c r="U17" s="19"/>
      <c r="V17" s="19"/>
      <c r="W17" s="19"/>
      <c r="X17" s="19"/>
      <c r="Y17" s="19"/>
      <c r="Z17" s="19"/>
      <c r="AA17" s="19"/>
      <c r="AB17" s="19"/>
      <c r="AC17" s="19"/>
      <c r="AD17" s="19"/>
      <c r="AE17" s="19"/>
      <c r="AF17" s="19"/>
    </row>
    <row r="18" spans="3:32" s="20" customFormat="1" ht="37.5" x14ac:dyDescent="0.25">
      <c r="C18" s="21">
        <v>11</v>
      </c>
      <c r="D18" s="25" t="s">
        <v>1273</v>
      </c>
      <c r="E18" s="45">
        <f t="shared" si="0"/>
        <v>1439883</v>
      </c>
      <c r="F18" s="43">
        <v>1375783</v>
      </c>
      <c r="G18" s="43"/>
      <c r="H18" s="44">
        <v>64100</v>
      </c>
      <c r="I18" s="34"/>
      <c r="J18" s="35"/>
      <c r="K18" s="19"/>
      <c r="L18" s="19"/>
      <c r="M18" s="19"/>
      <c r="N18" s="19"/>
      <c r="O18" s="19"/>
      <c r="P18" s="19"/>
      <c r="Q18" s="19"/>
      <c r="R18" s="19"/>
      <c r="S18" s="19"/>
      <c r="T18" s="19"/>
      <c r="U18" s="19"/>
      <c r="V18" s="19"/>
      <c r="W18" s="19"/>
      <c r="X18" s="19"/>
      <c r="Y18" s="19"/>
      <c r="Z18" s="19"/>
      <c r="AA18" s="19"/>
      <c r="AB18" s="19"/>
      <c r="AC18" s="19"/>
      <c r="AD18" s="19"/>
      <c r="AE18" s="19"/>
      <c r="AF18" s="19"/>
    </row>
    <row r="19" spans="3:32" s="20" customFormat="1" ht="37.5" x14ac:dyDescent="0.25">
      <c r="C19" s="21">
        <v>12</v>
      </c>
      <c r="D19" s="25" t="s">
        <v>1274</v>
      </c>
      <c r="E19" s="45">
        <f t="shared" si="0"/>
        <v>1096862</v>
      </c>
      <c r="F19" s="43">
        <v>1060062</v>
      </c>
      <c r="G19" s="43"/>
      <c r="H19" s="44">
        <v>36800</v>
      </c>
      <c r="I19" s="34"/>
      <c r="J19" s="35"/>
      <c r="K19" s="19"/>
      <c r="L19" s="19"/>
      <c r="M19" s="19"/>
      <c r="N19" s="19"/>
      <c r="O19" s="19"/>
      <c r="P19" s="19"/>
      <c r="Q19" s="19"/>
      <c r="R19" s="19"/>
      <c r="S19" s="19"/>
      <c r="T19" s="19"/>
      <c r="U19" s="19"/>
      <c r="V19" s="19"/>
      <c r="W19" s="19"/>
      <c r="X19" s="19"/>
      <c r="Y19" s="19"/>
      <c r="Z19" s="19"/>
      <c r="AA19" s="19"/>
      <c r="AB19" s="19"/>
      <c r="AC19" s="19"/>
      <c r="AD19" s="19"/>
      <c r="AE19" s="19"/>
      <c r="AF19" s="19"/>
    </row>
    <row r="20" spans="3:32" s="20" customFormat="1" ht="37.5" x14ac:dyDescent="0.25">
      <c r="C20" s="21">
        <v>13</v>
      </c>
      <c r="D20" s="25" t="s">
        <v>1275</v>
      </c>
      <c r="E20" s="45">
        <f t="shared" si="0"/>
        <v>1497904</v>
      </c>
      <c r="F20" s="43">
        <v>1432254</v>
      </c>
      <c r="G20" s="43"/>
      <c r="H20" s="44">
        <v>65650</v>
      </c>
      <c r="I20" s="34"/>
      <c r="J20" s="35"/>
      <c r="K20" s="19"/>
      <c r="L20" s="19"/>
      <c r="M20" s="19"/>
      <c r="N20" s="19"/>
      <c r="O20" s="19"/>
      <c r="P20" s="19"/>
      <c r="Q20" s="19"/>
      <c r="R20" s="19"/>
      <c r="S20" s="19"/>
      <c r="T20" s="19"/>
      <c r="U20" s="19"/>
      <c r="V20" s="19"/>
      <c r="W20" s="19"/>
      <c r="X20" s="19"/>
      <c r="Y20" s="19"/>
      <c r="Z20" s="19"/>
      <c r="AA20" s="19"/>
      <c r="AB20" s="19"/>
      <c r="AC20" s="19"/>
      <c r="AD20" s="19"/>
      <c r="AE20" s="19"/>
      <c r="AF20" s="19"/>
    </row>
    <row r="21" spans="3:32" s="20" customFormat="1" ht="37.5" x14ac:dyDescent="0.25">
      <c r="C21" s="21">
        <v>14</v>
      </c>
      <c r="D21" s="25" t="s">
        <v>1276</v>
      </c>
      <c r="E21" s="45">
        <f t="shared" si="0"/>
        <v>2115604</v>
      </c>
      <c r="F21" s="43">
        <v>2069604</v>
      </c>
      <c r="G21" s="43"/>
      <c r="H21" s="43">
        <v>46000</v>
      </c>
      <c r="I21" s="46"/>
      <c r="J21" s="35"/>
      <c r="K21" s="19"/>
      <c r="L21" s="19"/>
      <c r="M21" s="19"/>
      <c r="N21" s="19"/>
      <c r="O21" s="19"/>
      <c r="P21" s="19"/>
      <c r="Q21" s="19"/>
      <c r="R21" s="19"/>
      <c r="S21" s="19"/>
      <c r="T21" s="19"/>
      <c r="U21" s="19"/>
      <c r="V21" s="19"/>
      <c r="W21" s="19"/>
      <c r="X21" s="19"/>
      <c r="Y21" s="19"/>
      <c r="Z21" s="19"/>
      <c r="AA21" s="19"/>
      <c r="AB21" s="19"/>
      <c r="AC21" s="19"/>
      <c r="AD21" s="19"/>
      <c r="AE21" s="19"/>
      <c r="AF21" s="19"/>
    </row>
    <row r="22" spans="3:32" s="20" customFormat="1" ht="37.5" x14ac:dyDescent="0.25">
      <c r="C22" s="21">
        <v>15</v>
      </c>
      <c r="D22" s="25" t="s">
        <v>1277</v>
      </c>
      <c r="E22" s="45">
        <f t="shared" si="0"/>
        <v>1120860</v>
      </c>
      <c r="F22" s="43">
        <v>1052160</v>
      </c>
      <c r="G22" s="43"/>
      <c r="H22" s="43">
        <v>68700</v>
      </c>
      <c r="I22" s="46"/>
      <c r="J22" s="35"/>
      <c r="K22" s="19"/>
      <c r="L22" s="19"/>
      <c r="M22" s="19"/>
      <c r="N22" s="19"/>
      <c r="O22" s="19"/>
      <c r="P22" s="19"/>
      <c r="Q22" s="19"/>
      <c r="R22" s="19"/>
      <c r="S22" s="19"/>
      <c r="T22" s="19"/>
      <c r="U22" s="19"/>
      <c r="V22" s="19"/>
      <c r="W22" s="19"/>
      <c r="X22" s="19"/>
      <c r="Y22" s="19"/>
      <c r="Z22" s="19"/>
      <c r="AA22" s="19"/>
      <c r="AB22" s="19"/>
      <c r="AC22" s="19"/>
      <c r="AD22" s="19"/>
      <c r="AE22" s="19"/>
      <c r="AF22" s="19"/>
    </row>
    <row r="23" spans="3:32" s="20" customFormat="1" ht="37.5" x14ac:dyDescent="0.25">
      <c r="C23" s="21">
        <v>16</v>
      </c>
      <c r="D23" s="26" t="s">
        <v>1278</v>
      </c>
      <c r="E23" s="45">
        <f t="shared" si="0"/>
        <v>1236164</v>
      </c>
      <c r="F23" s="43">
        <v>1141464</v>
      </c>
      <c r="G23" s="43"/>
      <c r="H23" s="43">
        <v>94700</v>
      </c>
      <c r="I23" s="46"/>
      <c r="J23" s="35"/>
      <c r="K23" s="19"/>
      <c r="L23" s="19"/>
      <c r="M23" s="19"/>
      <c r="N23" s="19"/>
      <c r="O23" s="19"/>
      <c r="P23" s="19"/>
      <c r="Q23" s="19"/>
      <c r="R23" s="19"/>
      <c r="S23" s="19"/>
      <c r="T23" s="19"/>
      <c r="U23" s="19"/>
      <c r="V23" s="19"/>
      <c r="W23" s="19"/>
      <c r="X23" s="19"/>
      <c r="Y23" s="19"/>
      <c r="Z23" s="19"/>
      <c r="AA23" s="19"/>
      <c r="AB23" s="19"/>
      <c r="AC23" s="19"/>
      <c r="AD23" s="19"/>
      <c r="AE23" s="19"/>
      <c r="AF23" s="19"/>
    </row>
    <row r="24" spans="3:32" s="20" customFormat="1" ht="37.5" x14ac:dyDescent="0.25">
      <c r="C24" s="21">
        <v>17</v>
      </c>
      <c r="D24" s="26" t="s">
        <v>1279</v>
      </c>
      <c r="E24" s="45">
        <f t="shared" si="0"/>
        <v>1012884</v>
      </c>
      <c r="F24" s="43">
        <v>861298</v>
      </c>
      <c r="G24" s="43"/>
      <c r="H24" s="43">
        <v>151586</v>
      </c>
      <c r="I24" s="46"/>
      <c r="J24" s="35"/>
      <c r="K24" s="19"/>
      <c r="L24" s="19"/>
      <c r="M24" s="19"/>
      <c r="N24" s="19"/>
      <c r="O24" s="19"/>
      <c r="P24" s="19"/>
      <c r="Q24" s="19"/>
      <c r="R24" s="19"/>
      <c r="S24" s="19"/>
      <c r="T24" s="19"/>
      <c r="U24" s="19"/>
      <c r="V24" s="19"/>
      <c r="W24" s="19"/>
      <c r="X24" s="19"/>
      <c r="Y24" s="19"/>
      <c r="Z24" s="19"/>
      <c r="AA24" s="19"/>
      <c r="AB24" s="19"/>
      <c r="AC24" s="19"/>
      <c r="AD24" s="19"/>
      <c r="AE24" s="19"/>
      <c r="AF24" s="19"/>
    </row>
    <row r="25" spans="3:32" s="20" customFormat="1" ht="37.5" x14ac:dyDescent="0.25">
      <c r="C25" s="21">
        <v>18</v>
      </c>
      <c r="D25" s="26" t="s">
        <v>1280</v>
      </c>
      <c r="E25" s="45">
        <f t="shared" si="0"/>
        <v>1270209</v>
      </c>
      <c r="F25" s="43">
        <v>1147209</v>
      </c>
      <c r="G25" s="43"/>
      <c r="H25" s="43">
        <v>123000</v>
      </c>
      <c r="I25" s="46"/>
      <c r="J25" s="35"/>
      <c r="K25" s="19"/>
      <c r="L25" s="19"/>
      <c r="M25" s="19"/>
      <c r="N25" s="19"/>
      <c r="O25" s="19"/>
      <c r="P25" s="19"/>
      <c r="Q25" s="19"/>
      <c r="R25" s="19"/>
      <c r="S25" s="19"/>
      <c r="T25" s="19"/>
      <c r="U25" s="19"/>
      <c r="V25" s="19"/>
      <c r="W25" s="19"/>
      <c r="X25" s="19"/>
      <c r="Y25" s="19"/>
      <c r="Z25" s="19"/>
      <c r="AA25" s="19"/>
      <c r="AB25" s="19"/>
      <c r="AC25" s="19"/>
      <c r="AD25" s="19"/>
      <c r="AE25" s="19"/>
      <c r="AF25" s="19"/>
    </row>
    <row r="26" spans="3:32" s="20" customFormat="1" ht="56.25" x14ac:dyDescent="0.25">
      <c r="C26" s="21">
        <v>19</v>
      </c>
      <c r="D26" s="26" t="s">
        <v>1281</v>
      </c>
      <c r="E26" s="45">
        <f t="shared" si="0"/>
        <v>2168860</v>
      </c>
      <c r="F26" s="43">
        <v>1446228</v>
      </c>
      <c r="G26" s="43"/>
      <c r="H26" s="43">
        <v>722632</v>
      </c>
      <c r="I26" s="46"/>
      <c r="J26" s="35"/>
      <c r="K26" s="19"/>
      <c r="L26" s="19"/>
      <c r="M26" s="19"/>
      <c r="N26" s="19"/>
      <c r="O26" s="19"/>
      <c r="P26" s="19"/>
      <c r="Q26" s="19"/>
      <c r="R26" s="19"/>
      <c r="S26" s="19"/>
      <c r="T26" s="19"/>
      <c r="U26" s="19"/>
      <c r="V26" s="19"/>
      <c r="W26" s="19"/>
      <c r="X26" s="19"/>
      <c r="Y26" s="19"/>
      <c r="Z26" s="19"/>
      <c r="AA26" s="19"/>
      <c r="AB26" s="19"/>
      <c r="AC26" s="19"/>
      <c r="AD26" s="19"/>
      <c r="AE26" s="19"/>
      <c r="AF26" s="19"/>
    </row>
    <row r="27" spans="3:32" s="20" customFormat="1" ht="37.5" x14ac:dyDescent="0.25">
      <c r="C27" s="21">
        <v>20</v>
      </c>
      <c r="D27" s="26" t="s">
        <v>1282</v>
      </c>
      <c r="E27" s="45">
        <f t="shared" si="0"/>
        <v>1505868</v>
      </c>
      <c r="F27" s="43">
        <v>1304103</v>
      </c>
      <c r="G27" s="43"/>
      <c r="H27" s="43">
        <v>201765</v>
      </c>
      <c r="I27" s="46"/>
      <c r="J27" s="35"/>
      <c r="K27" s="19"/>
      <c r="L27" s="19"/>
      <c r="M27" s="19"/>
      <c r="N27" s="19"/>
      <c r="O27" s="19"/>
      <c r="P27" s="19"/>
      <c r="Q27" s="19"/>
      <c r="R27" s="19"/>
      <c r="S27" s="19"/>
      <c r="T27" s="19"/>
      <c r="U27" s="19"/>
      <c r="V27" s="19"/>
      <c r="W27" s="19"/>
      <c r="X27" s="19"/>
      <c r="Y27" s="19"/>
      <c r="Z27" s="19"/>
      <c r="AA27" s="19"/>
      <c r="AB27" s="19"/>
      <c r="AC27" s="19"/>
      <c r="AD27" s="19"/>
      <c r="AE27" s="19"/>
      <c r="AF27" s="19"/>
    </row>
    <row r="28" spans="3:32" s="20" customFormat="1" ht="37.5" x14ac:dyDescent="0.25">
      <c r="C28" s="21">
        <v>21</v>
      </c>
      <c r="D28" s="26" t="s">
        <v>1283</v>
      </c>
      <c r="E28" s="45">
        <f t="shared" si="0"/>
        <v>1445670</v>
      </c>
      <c r="F28" s="43">
        <v>1262790</v>
      </c>
      <c r="G28" s="43"/>
      <c r="H28" s="43">
        <v>182880</v>
      </c>
      <c r="I28" s="46"/>
      <c r="J28" s="35"/>
      <c r="K28" s="19"/>
      <c r="L28" s="19"/>
      <c r="M28" s="19"/>
      <c r="N28" s="19"/>
      <c r="O28" s="19"/>
      <c r="P28" s="19"/>
      <c r="Q28" s="19"/>
      <c r="R28" s="19"/>
      <c r="S28" s="19"/>
      <c r="T28" s="19"/>
      <c r="U28" s="19"/>
      <c r="V28" s="19"/>
      <c r="W28" s="19"/>
      <c r="X28" s="19"/>
      <c r="Y28" s="19"/>
      <c r="Z28" s="19"/>
      <c r="AA28" s="19"/>
      <c r="AB28" s="19"/>
      <c r="AC28" s="19"/>
      <c r="AD28" s="19"/>
      <c r="AE28" s="19"/>
      <c r="AF28" s="19"/>
    </row>
    <row r="29" spans="3:32" s="20" customFormat="1" ht="37.5" x14ac:dyDescent="0.25">
      <c r="C29" s="21">
        <v>22</v>
      </c>
      <c r="D29" s="26" t="s">
        <v>1284</v>
      </c>
      <c r="E29" s="45">
        <f t="shared" si="0"/>
        <v>1309148</v>
      </c>
      <c r="F29" s="43">
        <v>1148948</v>
      </c>
      <c r="G29" s="43"/>
      <c r="H29" s="43">
        <v>160200</v>
      </c>
      <c r="I29" s="46"/>
      <c r="J29" s="35"/>
      <c r="K29" s="19"/>
      <c r="L29" s="19"/>
      <c r="M29" s="19"/>
      <c r="N29" s="19"/>
      <c r="O29" s="19"/>
      <c r="P29" s="19"/>
      <c r="Q29" s="19"/>
      <c r="R29" s="19"/>
      <c r="S29" s="19"/>
      <c r="T29" s="19"/>
      <c r="U29" s="19"/>
      <c r="V29" s="19"/>
      <c r="W29" s="19"/>
      <c r="X29" s="19"/>
      <c r="Y29" s="19"/>
      <c r="Z29" s="19"/>
      <c r="AA29" s="19"/>
      <c r="AB29" s="19"/>
      <c r="AC29" s="19"/>
      <c r="AD29" s="19"/>
      <c r="AE29" s="19"/>
      <c r="AF29" s="19"/>
    </row>
    <row r="30" spans="3:32" s="20" customFormat="1" x14ac:dyDescent="0.25">
      <c r="C30" s="21">
        <v>23</v>
      </c>
      <c r="D30" s="26" t="s">
        <v>1285</v>
      </c>
      <c r="E30" s="45">
        <f t="shared" si="0"/>
        <v>1222616</v>
      </c>
      <c r="F30" s="43">
        <v>720268</v>
      </c>
      <c r="G30" s="43"/>
      <c r="H30" s="43">
        <v>502348</v>
      </c>
      <c r="I30" s="46"/>
      <c r="J30" s="35"/>
      <c r="K30" s="19"/>
      <c r="L30" s="19"/>
      <c r="M30" s="19"/>
      <c r="N30" s="19"/>
      <c r="O30" s="19"/>
      <c r="P30" s="19"/>
      <c r="Q30" s="19"/>
      <c r="R30" s="19"/>
      <c r="S30" s="19"/>
      <c r="T30" s="19"/>
      <c r="U30" s="19"/>
      <c r="V30" s="19"/>
      <c r="W30" s="19"/>
      <c r="X30" s="19"/>
      <c r="Y30" s="19"/>
      <c r="Z30" s="19"/>
      <c r="AA30" s="19"/>
      <c r="AB30" s="19"/>
      <c r="AC30" s="19"/>
      <c r="AD30" s="19"/>
      <c r="AE30" s="19"/>
      <c r="AF30" s="19"/>
    </row>
    <row r="31" spans="3:32" s="20" customFormat="1" x14ac:dyDescent="0.25">
      <c r="C31" s="21">
        <v>24</v>
      </c>
      <c r="D31" s="26" t="s">
        <v>1292</v>
      </c>
      <c r="E31" s="45">
        <f t="shared" si="0"/>
        <v>159985</v>
      </c>
      <c r="F31" s="43">
        <v>135585</v>
      </c>
      <c r="G31" s="43"/>
      <c r="H31" s="44">
        <v>24400</v>
      </c>
      <c r="I31" s="34"/>
      <c r="J31" s="35"/>
      <c r="K31" s="19"/>
      <c r="L31" s="19"/>
      <c r="M31" s="19"/>
      <c r="N31" s="19"/>
      <c r="O31" s="19"/>
      <c r="P31" s="19"/>
      <c r="Q31" s="19"/>
      <c r="R31" s="19"/>
      <c r="S31" s="19"/>
      <c r="T31" s="19"/>
      <c r="U31" s="19"/>
      <c r="V31" s="19"/>
      <c r="W31" s="19"/>
      <c r="X31" s="19"/>
      <c r="Y31" s="19"/>
      <c r="Z31" s="19"/>
      <c r="AA31" s="19"/>
      <c r="AB31" s="19"/>
      <c r="AC31" s="19"/>
      <c r="AD31" s="19"/>
      <c r="AE31" s="19"/>
      <c r="AF31" s="19"/>
    </row>
    <row r="32" spans="3:32" s="20" customFormat="1" ht="37.5" x14ac:dyDescent="0.25">
      <c r="C32" s="21">
        <v>25</v>
      </c>
      <c r="D32" s="26" t="s">
        <v>1291</v>
      </c>
      <c r="E32" s="45">
        <f t="shared" si="0"/>
        <v>81876</v>
      </c>
      <c r="F32" s="43">
        <v>74856</v>
      </c>
      <c r="G32" s="43"/>
      <c r="H32" s="44">
        <v>7020</v>
      </c>
      <c r="I32" s="34"/>
      <c r="J32" s="35"/>
      <c r="K32" s="19"/>
      <c r="L32" s="19"/>
      <c r="M32" s="19"/>
      <c r="N32" s="19"/>
      <c r="O32" s="19"/>
      <c r="P32" s="19"/>
      <c r="Q32" s="19"/>
      <c r="R32" s="19"/>
      <c r="S32" s="19"/>
      <c r="T32" s="19"/>
      <c r="U32" s="19"/>
      <c r="V32" s="19"/>
      <c r="W32" s="19"/>
      <c r="X32" s="19"/>
      <c r="Y32" s="19"/>
      <c r="Z32" s="19"/>
      <c r="AA32" s="19"/>
      <c r="AB32" s="19"/>
      <c r="AC32" s="19"/>
      <c r="AD32" s="19"/>
      <c r="AE32" s="19"/>
      <c r="AF32" s="19"/>
    </row>
    <row r="33" spans="3:32" s="20" customFormat="1" x14ac:dyDescent="0.25">
      <c r="C33" s="21">
        <v>26</v>
      </c>
      <c r="D33" s="26" t="s">
        <v>1306</v>
      </c>
      <c r="E33" s="45">
        <f t="shared" si="0"/>
        <v>918197</v>
      </c>
      <c r="F33" s="43">
        <v>547206</v>
      </c>
      <c r="G33" s="43"/>
      <c r="H33" s="44">
        <v>370991</v>
      </c>
      <c r="I33" s="34"/>
      <c r="J33" s="35"/>
      <c r="K33" s="19"/>
      <c r="L33" s="19"/>
      <c r="M33" s="19"/>
      <c r="N33" s="19"/>
      <c r="O33" s="19"/>
      <c r="P33" s="19"/>
      <c r="Q33" s="19"/>
      <c r="R33" s="19"/>
      <c r="S33" s="19"/>
      <c r="T33" s="19"/>
      <c r="U33" s="19"/>
      <c r="V33" s="19"/>
      <c r="W33" s="19"/>
      <c r="X33" s="19"/>
      <c r="Y33" s="19"/>
      <c r="Z33" s="19"/>
      <c r="AA33" s="19"/>
      <c r="AB33" s="19"/>
      <c r="AC33" s="19"/>
      <c r="AD33" s="19"/>
      <c r="AE33" s="19"/>
      <c r="AF33" s="19"/>
    </row>
    <row r="34" spans="3:32" s="20" customFormat="1" ht="37.5" x14ac:dyDescent="0.25">
      <c r="C34" s="21">
        <v>27</v>
      </c>
      <c r="D34" s="26" t="s">
        <v>1286</v>
      </c>
      <c r="E34" s="45">
        <f t="shared" si="0"/>
        <v>760327</v>
      </c>
      <c r="F34" s="43">
        <v>538125</v>
      </c>
      <c r="G34" s="43"/>
      <c r="H34" s="44">
        <v>222202</v>
      </c>
      <c r="I34" s="34"/>
      <c r="J34" s="35"/>
      <c r="K34" s="19"/>
      <c r="L34" s="19"/>
      <c r="M34" s="19"/>
      <c r="N34" s="19"/>
      <c r="O34" s="19"/>
      <c r="P34" s="19"/>
      <c r="Q34" s="19"/>
      <c r="R34" s="19"/>
      <c r="S34" s="19"/>
      <c r="T34" s="19"/>
      <c r="U34" s="19"/>
      <c r="V34" s="19"/>
      <c r="W34" s="19"/>
      <c r="X34" s="19"/>
      <c r="Y34" s="19"/>
      <c r="Z34" s="19"/>
      <c r="AA34" s="19"/>
      <c r="AB34" s="19"/>
      <c r="AC34" s="19"/>
      <c r="AD34" s="19"/>
      <c r="AE34" s="19"/>
      <c r="AF34" s="19"/>
    </row>
    <row r="35" spans="3:32" s="20" customFormat="1" x14ac:dyDescent="0.25">
      <c r="C35" s="21">
        <v>28</v>
      </c>
      <c r="D35" s="27" t="s">
        <v>1260</v>
      </c>
      <c r="E35" s="45">
        <f t="shared" si="0"/>
        <v>1374547</v>
      </c>
      <c r="F35" s="43">
        <v>1256347</v>
      </c>
      <c r="G35" s="43"/>
      <c r="H35" s="44">
        <v>118200</v>
      </c>
      <c r="I35" s="34"/>
      <c r="J35" s="35"/>
      <c r="K35" s="19"/>
      <c r="L35" s="19"/>
      <c r="M35" s="19"/>
      <c r="N35" s="19"/>
      <c r="O35" s="19"/>
      <c r="P35" s="19"/>
      <c r="Q35" s="19"/>
      <c r="R35" s="19"/>
      <c r="S35" s="19"/>
      <c r="T35" s="19"/>
      <c r="U35" s="19"/>
      <c r="V35" s="19"/>
      <c r="W35" s="19"/>
      <c r="X35" s="19"/>
      <c r="Y35" s="19"/>
      <c r="Z35" s="19"/>
      <c r="AA35" s="19"/>
      <c r="AB35" s="19"/>
      <c r="AC35" s="19"/>
      <c r="AD35" s="19"/>
      <c r="AE35" s="19"/>
      <c r="AF35" s="19"/>
    </row>
    <row r="36" spans="3:32" s="20" customFormat="1" x14ac:dyDescent="0.25">
      <c r="C36" s="21">
        <v>29</v>
      </c>
      <c r="D36" s="27" t="s">
        <v>1261</v>
      </c>
      <c r="E36" s="45">
        <f t="shared" si="0"/>
        <v>374404</v>
      </c>
      <c r="F36" s="43">
        <v>355539</v>
      </c>
      <c r="G36" s="43" t="s">
        <v>1308</v>
      </c>
      <c r="H36" s="44">
        <v>18865</v>
      </c>
      <c r="I36" s="34"/>
      <c r="J36" s="35"/>
      <c r="K36" s="19"/>
      <c r="L36" s="19"/>
      <c r="M36" s="19"/>
      <c r="N36" s="19"/>
      <c r="O36" s="19"/>
      <c r="P36" s="19"/>
      <c r="Q36" s="19"/>
      <c r="R36" s="19"/>
      <c r="S36" s="19"/>
      <c r="T36" s="19"/>
      <c r="U36" s="19"/>
      <c r="V36" s="19"/>
      <c r="W36" s="19"/>
      <c r="X36" s="19"/>
      <c r="Y36" s="19"/>
      <c r="Z36" s="19"/>
      <c r="AA36" s="19"/>
      <c r="AB36" s="19"/>
      <c r="AC36" s="19"/>
      <c r="AD36" s="19"/>
      <c r="AE36" s="19"/>
      <c r="AF36" s="19"/>
    </row>
    <row r="37" spans="3:32" s="20" customFormat="1" ht="22.5" customHeight="1" x14ac:dyDescent="0.25">
      <c r="C37" s="21">
        <v>30</v>
      </c>
      <c r="D37" s="27" t="s">
        <v>1262</v>
      </c>
      <c r="E37" s="45">
        <f t="shared" si="0"/>
        <v>579075</v>
      </c>
      <c r="F37" s="43">
        <v>422021</v>
      </c>
      <c r="G37" s="43"/>
      <c r="H37" s="44">
        <v>157054</v>
      </c>
      <c r="I37" s="34"/>
      <c r="J37" s="35"/>
      <c r="K37" s="19"/>
      <c r="L37" s="16"/>
      <c r="M37" s="19"/>
      <c r="N37" s="19"/>
      <c r="O37" s="19"/>
      <c r="P37" s="19"/>
      <c r="Q37" s="19"/>
      <c r="R37" s="19"/>
      <c r="S37" s="19"/>
      <c r="T37" s="19"/>
      <c r="U37" s="19"/>
      <c r="V37" s="19"/>
      <c r="W37" s="19"/>
      <c r="X37" s="19"/>
      <c r="Y37" s="19"/>
      <c r="Z37" s="19"/>
      <c r="AA37" s="19"/>
      <c r="AB37" s="19"/>
      <c r="AC37" s="19"/>
      <c r="AD37" s="19"/>
      <c r="AE37" s="19"/>
      <c r="AF37" s="19"/>
    </row>
    <row r="38" spans="3:32" s="20" customFormat="1" x14ac:dyDescent="0.25">
      <c r="C38" s="21">
        <v>31</v>
      </c>
      <c r="D38" s="27" t="s">
        <v>1289</v>
      </c>
      <c r="E38" s="45">
        <f t="shared" si="0"/>
        <v>93893</v>
      </c>
      <c r="F38" s="43">
        <v>88893</v>
      </c>
      <c r="G38" s="43"/>
      <c r="H38" s="44">
        <v>5000</v>
      </c>
      <c r="I38" s="34"/>
      <c r="J38" s="35"/>
      <c r="K38" s="19"/>
      <c r="L38" s="19"/>
      <c r="M38" s="19"/>
      <c r="N38" s="19"/>
      <c r="O38" s="19"/>
      <c r="P38" s="19"/>
      <c r="Q38" s="19"/>
      <c r="R38" s="19"/>
      <c r="S38" s="19"/>
      <c r="T38" s="19"/>
      <c r="U38" s="19"/>
      <c r="V38" s="19"/>
      <c r="W38" s="19"/>
      <c r="X38" s="19"/>
      <c r="Y38" s="19"/>
      <c r="Z38" s="19"/>
      <c r="AA38" s="19"/>
      <c r="AB38" s="19"/>
      <c r="AC38" s="19"/>
      <c r="AD38" s="19"/>
      <c r="AE38" s="19"/>
      <c r="AF38" s="19"/>
    </row>
    <row r="39" spans="3:32" s="20" customFormat="1" x14ac:dyDescent="0.25">
      <c r="C39" s="21">
        <v>32</v>
      </c>
      <c r="D39" s="27" t="s">
        <v>1293</v>
      </c>
      <c r="E39" s="45">
        <f t="shared" si="0"/>
        <v>100886</v>
      </c>
      <c r="F39" s="43">
        <v>100886</v>
      </c>
      <c r="G39" s="43"/>
      <c r="H39" s="44">
        <v>0</v>
      </c>
      <c r="I39" s="34"/>
      <c r="J39" s="35"/>
      <c r="K39" s="19"/>
      <c r="L39" s="19"/>
      <c r="M39" s="19"/>
      <c r="N39" s="19"/>
      <c r="O39" s="19"/>
      <c r="P39" s="19"/>
      <c r="Q39" s="19"/>
      <c r="R39" s="19"/>
      <c r="S39" s="19"/>
      <c r="T39" s="19"/>
      <c r="U39" s="19"/>
      <c r="V39" s="19"/>
      <c r="W39" s="19"/>
      <c r="X39" s="19"/>
      <c r="Y39" s="19"/>
      <c r="Z39" s="19"/>
      <c r="AA39" s="19"/>
      <c r="AB39" s="19"/>
      <c r="AC39" s="19"/>
      <c r="AD39" s="19"/>
      <c r="AE39" s="19"/>
      <c r="AF39" s="19"/>
    </row>
    <row r="40" spans="3:32" s="20" customFormat="1" x14ac:dyDescent="0.25">
      <c r="C40" s="21">
        <v>33</v>
      </c>
      <c r="D40" s="28" t="s">
        <v>1307</v>
      </c>
      <c r="E40" s="45">
        <f t="shared" si="0"/>
        <v>39565</v>
      </c>
      <c r="F40" s="43">
        <v>39565</v>
      </c>
      <c r="G40" s="43"/>
      <c r="H40" s="44">
        <v>0</v>
      </c>
      <c r="I40" s="34"/>
      <c r="J40" s="35"/>
      <c r="K40" s="19"/>
      <c r="L40" s="19"/>
      <c r="M40" s="19"/>
      <c r="N40" s="19"/>
      <c r="O40" s="19"/>
      <c r="P40" s="19"/>
      <c r="Q40" s="19"/>
      <c r="R40" s="19"/>
      <c r="S40" s="19"/>
      <c r="T40" s="19"/>
      <c r="U40" s="19"/>
      <c r="V40" s="19"/>
      <c r="W40" s="19"/>
      <c r="X40" s="19"/>
      <c r="Y40" s="19"/>
      <c r="Z40" s="19"/>
      <c r="AA40" s="19"/>
      <c r="AB40" s="19"/>
      <c r="AC40" s="19"/>
      <c r="AD40" s="19"/>
      <c r="AE40" s="19"/>
      <c r="AF40" s="19"/>
    </row>
    <row r="41" spans="3:32" s="20" customFormat="1" x14ac:dyDescent="0.25">
      <c r="C41" s="21">
        <v>34</v>
      </c>
      <c r="D41" s="27" t="s">
        <v>1294</v>
      </c>
      <c r="E41" s="45">
        <f t="shared" si="0"/>
        <v>53502</v>
      </c>
      <c r="F41" s="43">
        <v>53502</v>
      </c>
      <c r="G41" s="43"/>
      <c r="H41" s="44">
        <v>0</v>
      </c>
      <c r="I41" s="34"/>
      <c r="J41" s="35"/>
      <c r="K41" s="19"/>
      <c r="L41" s="19"/>
      <c r="M41" s="19"/>
      <c r="N41" s="19"/>
      <c r="O41" s="19"/>
      <c r="P41" s="19"/>
      <c r="Q41" s="19"/>
      <c r="R41" s="19"/>
      <c r="S41" s="19"/>
      <c r="T41" s="19"/>
      <c r="U41" s="19"/>
      <c r="V41" s="19"/>
      <c r="W41" s="19"/>
      <c r="X41" s="19"/>
      <c r="Y41" s="19"/>
      <c r="Z41" s="19"/>
      <c r="AA41" s="19"/>
      <c r="AB41" s="19"/>
      <c r="AC41" s="19"/>
      <c r="AD41" s="19"/>
      <c r="AE41" s="19"/>
      <c r="AF41" s="19"/>
    </row>
    <row r="42" spans="3:32" s="20" customFormat="1" ht="37.5" x14ac:dyDescent="0.25">
      <c r="C42" s="21">
        <v>35</v>
      </c>
      <c r="D42" s="26" t="s">
        <v>1290</v>
      </c>
      <c r="E42" s="45">
        <f t="shared" si="0"/>
        <v>368578</v>
      </c>
      <c r="F42" s="43">
        <v>342438</v>
      </c>
      <c r="G42" s="43"/>
      <c r="H42" s="44">
        <v>26140</v>
      </c>
      <c r="I42" s="34"/>
      <c r="J42" s="35"/>
      <c r="K42" s="19"/>
      <c r="L42" s="19"/>
      <c r="M42" s="19"/>
      <c r="N42" s="19"/>
      <c r="O42" s="19"/>
      <c r="P42" s="19"/>
      <c r="Q42" s="19"/>
      <c r="R42" s="19"/>
      <c r="S42" s="19"/>
      <c r="T42" s="19"/>
      <c r="U42" s="19"/>
      <c r="V42" s="19"/>
      <c r="W42" s="19"/>
      <c r="X42" s="19"/>
      <c r="Y42" s="19"/>
      <c r="Z42" s="19"/>
      <c r="AA42" s="19"/>
      <c r="AB42" s="19"/>
      <c r="AC42" s="19"/>
      <c r="AD42" s="19"/>
      <c r="AE42" s="19"/>
      <c r="AF42" s="19"/>
    </row>
    <row r="43" spans="3:32" s="20" customFormat="1" ht="37.5" x14ac:dyDescent="0.25">
      <c r="C43" s="21">
        <v>36</v>
      </c>
      <c r="D43" s="25" t="s">
        <v>1288</v>
      </c>
      <c r="E43" s="45">
        <f t="shared" si="0"/>
        <v>35783080</v>
      </c>
      <c r="F43" s="43">
        <v>0</v>
      </c>
      <c r="G43" s="43"/>
      <c r="H43" s="44">
        <v>35783080</v>
      </c>
      <c r="I43" s="34"/>
      <c r="J43" s="35"/>
      <c r="K43" s="19"/>
      <c r="L43" s="19"/>
      <c r="M43" s="19"/>
      <c r="N43" s="19"/>
      <c r="O43" s="19"/>
      <c r="P43" s="19"/>
      <c r="Q43" s="19"/>
      <c r="R43" s="19"/>
      <c r="S43" s="19"/>
      <c r="T43" s="19"/>
      <c r="U43" s="19"/>
      <c r="V43" s="19"/>
      <c r="W43" s="19"/>
      <c r="X43" s="19"/>
      <c r="Y43" s="19"/>
      <c r="Z43" s="19"/>
      <c r="AA43" s="19"/>
      <c r="AB43" s="19"/>
      <c r="AC43" s="19"/>
      <c r="AD43" s="19"/>
      <c r="AE43" s="19"/>
      <c r="AF43" s="19"/>
    </row>
    <row r="44" spans="3:32" s="20" customFormat="1" ht="37.5" x14ac:dyDescent="0.25">
      <c r="C44" s="22">
        <v>37</v>
      </c>
      <c r="D44" s="32" t="s">
        <v>1287</v>
      </c>
      <c r="E44" s="47">
        <f>+F44+H44+J44</f>
        <v>4953356177</v>
      </c>
      <c r="F44" s="43">
        <v>4953356177</v>
      </c>
      <c r="G44" s="43"/>
      <c r="H44" s="44">
        <v>0</v>
      </c>
      <c r="I44" s="34"/>
      <c r="J44" s="35"/>
      <c r="K44" s="19"/>
      <c r="L44" s="19"/>
      <c r="M44" s="19"/>
      <c r="N44" s="19"/>
      <c r="O44" s="19"/>
      <c r="P44" s="19"/>
      <c r="Q44" s="19"/>
      <c r="R44" s="19"/>
      <c r="S44" s="19"/>
      <c r="T44" s="19"/>
      <c r="U44" s="19"/>
      <c r="V44" s="19"/>
      <c r="W44" s="19"/>
      <c r="X44" s="19"/>
      <c r="Y44" s="19"/>
      <c r="Z44" s="19"/>
      <c r="AA44" s="19"/>
      <c r="AB44" s="19"/>
      <c r="AC44" s="19"/>
      <c r="AD44" s="19"/>
      <c r="AE44" s="19"/>
      <c r="AF44" s="19"/>
    </row>
    <row r="45" spans="3:32" s="20" customFormat="1" ht="48.75" customHeight="1" x14ac:dyDescent="0.25">
      <c r="C45" s="37">
        <v>38</v>
      </c>
      <c r="D45" s="38" t="s">
        <v>1297</v>
      </c>
      <c r="E45" s="47">
        <f>+F45+H45+J45</f>
        <v>1560424400</v>
      </c>
      <c r="F45" s="43"/>
      <c r="G45" s="48"/>
      <c r="H45" s="44"/>
      <c r="I45" s="34"/>
      <c r="J45" s="35">
        <v>1560424400</v>
      </c>
      <c r="K45" s="19"/>
      <c r="L45" s="19"/>
      <c r="M45" s="19"/>
      <c r="N45" s="19"/>
      <c r="O45" s="19"/>
      <c r="P45" s="19"/>
      <c r="Q45" s="19"/>
      <c r="R45" s="19"/>
      <c r="S45" s="19"/>
      <c r="T45" s="19"/>
      <c r="U45" s="19"/>
      <c r="V45" s="19"/>
      <c r="W45" s="19"/>
      <c r="X45" s="19"/>
      <c r="Y45" s="19"/>
      <c r="Z45" s="19"/>
      <c r="AA45" s="19"/>
      <c r="AB45" s="19"/>
      <c r="AC45" s="19"/>
      <c r="AD45" s="19"/>
      <c r="AE45" s="19"/>
      <c r="AF45" s="19"/>
    </row>
    <row r="46" spans="3:32" s="20" customFormat="1" ht="48.75" customHeight="1" x14ac:dyDescent="0.25">
      <c r="C46" s="37">
        <v>39</v>
      </c>
      <c r="D46" s="38" t="s">
        <v>1298</v>
      </c>
      <c r="E46" s="47">
        <f>+F46+H46+J46</f>
        <v>300000000</v>
      </c>
      <c r="F46" s="43"/>
      <c r="G46" s="48"/>
      <c r="H46" s="44"/>
      <c r="I46" s="34"/>
      <c r="J46" s="35">
        <v>300000000</v>
      </c>
      <c r="K46" s="19"/>
      <c r="L46" s="19"/>
      <c r="M46" s="19"/>
      <c r="N46" s="19"/>
      <c r="O46" s="19"/>
      <c r="P46" s="19"/>
      <c r="Q46" s="19"/>
      <c r="R46" s="19"/>
      <c r="S46" s="19"/>
      <c r="T46" s="19"/>
      <c r="U46" s="19"/>
      <c r="V46" s="19"/>
      <c r="W46" s="19"/>
      <c r="X46" s="19"/>
      <c r="Y46" s="19"/>
      <c r="Z46" s="19"/>
      <c r="AA46" s="19"/>
      <c r="AB46" s="19"/>
      <c r="AC46" s="19"/>
      <c r="AD46" s="19"/>
      <c r="AE46" s="19"/>
      <c r="AF46" s="19"/>
    </row>
    <row r="47" spans="3:32" s="24" customFormat="1" ht="34.5" customHeight="1" x14ac:dyDescent="0.3">
      <c r="C47" s="114" t="s">
        <v>1259</v>
      </c>
      <c r="D47" s="115"/>
      <c r="E47" s="49">
        <f>SUM(E8:E46)</f>
        <v>6891327085</v>
      </c>
      <c r="F47" s="49">
        <f>SUM(F8:F46)</f>
        <v>4990295561</v>
      </c>
      <c r="G47" s="49">
        <f>SUM(G8:G46)</f>
        <v>0</v>
      </c>
      <c r="H47" s="49">
        <f>SUM(H8:H46)</f>
        <v>40607124</v>
      </c>
      <c r="I47" s="49"/>
      <c r="J47" s="49">
        <f>SUM(J8:J46)</f>
        <v>1860424400</v>
      </c>
      <c r="K47" s="23"/>
      <c r="L47" s="19"/>
      <c r="M47" s="23"/>
      <c r="N47" s="23"/>
      <c r="O47" s="23"/>
      <c r="P47" s="23"/>
      <c r="Q47" s="23"/>
      <c r="R47" s="23"/>
      <c r="S47" s="23"/>
      <c r="T47" s="23"/>
      <c r="U47" s="23"/>
      <c r="V47" s="23"/>
      <c r="W47" s="23"/>
      <c r="X47" s="23"/>
      <c r="Y47" s="23"/>
      <c r="Z47" s="23"/>
      <c r="AA47" s="23"/>
      <c r="AB47" s="23"/>
      <c r="AC47" s="23"/>
      <c r="AD47" s="23"/>
      <c r="AE47" s="23"/>
      <c r="AF47" s="23"/>
    </row>
    <row r="48" spans="3:32" ht="10.5" customHeight="1" x14ac:dyDescent="0.3">
      <c r="L48" s="19"/>
    </row>
    <row r="49" spans="1:12" x14ac:dyDescent="0.3">
      <c r="E49" s="30"/>
      <c r="F49" s="31"/>
      <c r="G49" s="31"/>
      <c r="H49" s="31"/>
      <c r="I49" s="31"/>
      <c r="L49" s="19"/>
    </row>
    <row r="50" spans="1:12" x14ac:dyDescent="0.3">
      <c r="E50" s="30"/>
      <c r="F50" s="31"/>
      <c r="G50" s="31"/>
      <c r="H50" s="31"/>
      <c r="I50" s="31"/>
      <c r="J50" s="50">
        <v>1860424.4</v>
      </c>
    </row>
    <row r="51" spans="1:12" s="16" customFormat="1" x14ac:dyDescent="0.3">
      <c r="A51" s="17"/>
      <c r="B51" s="17"/>
      <c r="E51" s="30"/>
      <c r="F51" s="31"/>
      <c r="G51" s="31"/>
      <c r="H51" s="31"/>
      <c r="I51" s="31"/>
    </row>
    <row r="52" spans="1:12" s="16" customFormat="1" x14ac:dyDescent="0.3">
      <c r="A52" s="17"/>
      <c r="B52" s="17"/>
      <c r="E52" s="30"/>
      <c r="F52" s="31"/>
      <c r="G52" s="31"/>
      <c r="H52" s="31"/>
      <c r="I52" s="31"/>
    </row>
    <row r="53" spans="1:12" s="16" customFormat="1" x14ac:dyDescent="0.3">
      <c r="A53" s="17"/>
      <c r="B53" s="17"/>
      <c r="E53" s="30"/>
      <c r="F53" s="31"/>
      <c r="G53" s="31"/>
      <c r="H53" s="31"/>
      <c r="I53" s="31"/>
    </row>
    <row r="54" spans="1:12" s="16" customFormat="1" x14ac:dyDescent="0.3">
      <c r="A54" s="17"/>
      <c r="B54" s="17"/>
      <c r="E54" s="30"/>
      <c r="F54" s="31"/>
      <c r="G54" s="31"/>
      <c r="H54" s="31"/>
      <c r="I54" s="31"/>
    </row>
    <row r="55" spans="1:12" s="16" customFormat="1" x14ac:dyDescent="0.3">
      <c r="A55" s="17"/>
      <c r="B55" s="17"/>
      <c r="E55" s="30"/>
      <c r="F55" s="31"/>
      <c r="G55" s="31"/>
      <c r="H55" s="31"/>
      <c r="I55" s="31"/>
    </row>
    <row r="56" spans="1:12" s="16" customFormat="1" x14ac:dyDescent="0.3">
      <c r="A56" s="17"/>
      <c r="B56" s="17"/>
    </row>
    <row r="57" spans="1:12" s="16" customFormat="1" x14ac:dyDescent="0.3">
      <c r="A57" s="17"/>
      <c r="B57" s="17"/>
    </row>
    <row r="58" spans="1:12" s="16" customFormat="1" x14ac:dyDescent="0.3">
      <c r="A58" s="17"/>
      <c r="B58" s="17"/>
    </row>
  </sheetData>
  <autoFilter ref="C7:AF47" xr:uid="{00000000-0009-0000-0000-000000000000}"/>
  <mergeCells count="7">
    <mergeCell ref="C47:D47"/>
    <mergeCell ref="C3:J3"/>
    <mergeCell ref="C5:C7"/>
    <mergeCell ref="D5:D7"/>
    <mergeCell ref="E5:J5"/>
    <mergeCell ref="E6:E7"/>
    <mergeCell ref="F6:J6"/>
  </mergeCells>
  <printOptions horizontalCentered="1"/>
  <pageMargins left="0" right="0" top="0.59055118110236227" bottom="0.39370078740157483" header="0" footer="0"/>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C3:Q108"/>
  <sheetViews>
    <sheetView tabSelected="1" view="pageBreakPreview" topLeftCell="D91" zoomScale="55" zoomScaleNormal="55" zoomScaleSheetLayoutView="55" workbookViewId="0">
      <selection activeCell="E5" sqref="E5:P5"/>
    </sheetView>
  </sheetViews>
  <sheetFormatPr defaultRowHeight="18" outlineLevelRow="1" x14ac:dyDescent="0.25"/>
  <cols>
    <col min="1" max="1" width="9.140625" style="54"/>
    <col min="2" max="2" width="2.140625" style="54" customWidth="1"/>
    <col min="3" max="3" width="10.28515625" style="55" customWidth="1"/>
    <col min="4" max="4" width="93" style="56" customWidth="1"/>
    <col min="5" max="5" width="27.28515625" style="56" customWidth="1"/>
    <col min="6" max="6" width="27.140625" style="56" customWidth="1"/>
    <col min="7" max="7" width="30.28515625" style="56" customWidth="1"/>
    <col min="8" max="8" width="30" style="56" customWidth="1"/>
    <col min="9" max="9" width="26.140625" style="56" customWidth="1"/>
    <col min="10" max="10" width="26.42578125" style="56" customWidth="1"/>
    <col min="11" max="11" width="27.28515625" style="56" customWidth="1"/>
    <col min="12" max="12" width="27.42578125" style="56" customWidth="1"/>
    <col min="13" max="13" width="21.28515625" style="56" customWidth="1"/>
    <col min="14" max="14" width="23.140625" style="56" customWidth="1"/>
    <col min="15" max="15" width="26.7109375" style="56" customWidth="1"/>
    <col min="16" max="16" width="31" style="56" bestFit="1" customWidth="1"/>
    <col min="17" max="17" width="3" style="56" customWidth="1"/>
    <col min="18" max="16384" width="9.140625" style="54"/>
  </cols>
  <sheetData>
    <row r="3" spans="3:17" ht="61.5" customHeight="1" x14ac:dyDescent="0.25">
      <c r="C3" s="132" t="s">
        <v>1371</v>
      </c>
      <c r="D3" s="132"/>
      <c r="E3" s="132"/>
      <c r="F3" s="132"/>
      <c r="G3" s="132"/>
      <c r="H3" s="132"/>
      <c r="I3" s="132"/>
      <c r="J3" s="132"/>
      <c r="K3" s="132"/>
      <c r="L3" s="132"/>
      <c r="M3" s="132"/>
      <c r="N3" s="132"/>
      <c r="O3" s="132"/>
      <c r="P3" s="132"/>
      <c r="Q3" s="53"/>
    </row>
    <row r="4" spans="3:17" ht="48.75" customHeight="1" x14ac:dyDescent="0.25">
      <c r="E4" s="57"/>
      <c r="F4" s="58"/>
      <c r="P4" s="59" t="s">
        <v>1455</v>
      </c>
      <c r="Q4" s="60"/>
    </row>
    <row r="5" spans="3:17" ht="57" customHeight="1" x14ac:dyDescent="0.25">
      <c r="C5" s="133" t="s">
        <v>5</v>
      </c>
      <c r="D5" s="136" t="s">
        <v>1313</v>
      </c>
      <c r="E5" s="139" t="s">
        <v>1364</v>
      </c>
      <c r="F5" s="140"/>
      <c r="G5" s="140"/>
      <c r="H5" s="140"/>
      <c r="I5" s="140"/>
      <c r="J5" s="140"/>
      <c r="K5" s="140"/>
      <c r="L5" s="140"/>
      <c r="M5" s="140"/>
      <c r="N5" s="140"/>
      <c r="O5" s="140"/>
      <c r="P5" s="141"/>
      <c r="Q5" s="53"/>
    </row>
    <row r="6" spans="3:17" ht="34.5" customHeight="1" x14ac:dyDescent="0.25">
      <c r="C6" s="134"/>
      <c r="D6" s="137"/>
      <c r="E6" s="142" t="s">
        <v>1315</v>
      </c>
      <c r="F6" s="143"/>
      <c r="G6" s="144" t="s">
        <v>0</v>
      </c>
      <c r="H6" s="145"/>
      <c r="I6" s="145"/>
      <c r="J6" s="145"/>
      <c r="K6" s="145"/>
      <c r="L6" s="145"/>
      <c r="M6" s="145"/>
      <c r="N6" s="145"/>
      <c r="O6" s="145"/>
      <c r="P6" s="146"/>
      <c r="Q6" s="61"/>
    </row>
    <row r="7" spans="3:17" ht="109.5" customHeight="1" x14ac:dyDescent="0.25">
      <c r="C7" s="134"/>
      <c r="D7" s="137"/>
      <c r="E7" s="147" t="s">
        <v>1295</v>
      </c>
      <c r="F7" s="149" t="s">
        <v>1296</v>
      </c>
      <c r="G7" s="134" t="s">
        <v>1</v>
      </c>
      <c r="H7" s="151"/>
      <c r="I7" s="151" t="s">
        <v>1309</v>
      </c>
      <c r="J7" s="151"/>
      <c r="K7" s="151" t="s">
        <v>2</v>
      </c>
      <c r="L7" s="151"/>
      <c r="M7" s="152" t="s">
        <v>1365</v>
      </c>
      <c r="N7" s="153"/>
      <c r="O7" s="137" t="s">
        <v>1366</v>
      </c>
      <c r="P7" s="154"/>
      <c r="Q7" s="53"/>
    </row>
    <row r="8" spans="3:17" ht="65.25" customHeight="1" x14ac:dyDescent="0.25">
      <c r="C8" s="135"/>
      <c r="D8" s="138"/>
      <c r="E8" s="148"/>
      <c r="F8" s="150"/>
      <c r="G8" s="110" t="s">
        <v>1295</v>
      </c>
      <c r="H8" s="62" t="s">
        <v>1296</v>
      </c>
      <c r="I8" s="62" t="s">
        <v>1295</v>
      </c>
      <c r="J8" s="62" t="s">
        <v>1296</v>
      </c>
      <c r="K8" s="62" t="s">
        <v>1295</v>
      </c>
      <c r="L8" s="62" t="s">
        <v>1296</v>
      </c>
      <c r="M8" s="62" t="s">
        <v>1295</v>
      </c>
      <c r="N8" s="62" t="s">
        <v>1296</v>
      </c>
      <c r="O8" s="62" t="s">
        <v>1295</v>
      </c>
      <c r="P8" s="63" t="s">
        <v>1296</v>
      </c>
      <c r="Q8" s="53"/>
    </row>
    <row r="9" spans="3:17" s="66" customFormat="1" ht="51.75" customHeight="1" x14ac:dyDescent="0.25">
      <c r="C9" s="130" t="s">
        <v>1259</v>
      </c>
      <c r="D9" s="131"/>
      <c r="E9" s="107">
        <f t="shared" ref="E9:E38" si="0">+G9+K9+O9+I9</f>
        <v>14248867366</v>
      </c>
      <c r="F9" s="64">
        <f t="shared" ref="F9:F38" si="1">+H9+L9+P9+J9</f>
        <v>12277857391.53194</v>
      </c>
      <c r="G9" s="107">
        <f>SUM(G10:G51)+G52+G67+G101+G102+G103</f>
        <v>9720733609.9477291</v>
      </c>
      <c r="H9" s="107">
        <f t="shared" ref="H9:P9" si="2">SUM(H10:H51)+H52+H67+H101+H102+H103</f>
        <v>9398196417.6541195</v>
      </c>
      <c r="I9" s="107">
        <f t="shared" si="2"/>
        <v>2363028356.0522699</v>
      </c>
      <c r="J9" s="107">
        <f t="shared" si="2"/>
        <v>2307137104.6969995</v>
      </c>
      <c r="K9" s="107">
        <f t="shared" si="2"/>
        <v>1907226350</v>
      </c>
      <c r="L9" s="107">
        <f t="shared" si="2"/>
        <v>572523869.18081999</v>
      </c>
      <c r="M9" s="107">
        <f t="shared" si="2"/>
        <v>622511.19999999995</v>
      </c>
      <c r="N9" s="107">
        <f t="shared" si="2"/>
        <v>359737.8</v>
      </c>
      <c r="O9" s="107">
        <f t="shared" si="2"/>
        <v>257879050</v>
      </c>
      <c r="P9" s="107">
        <f t="shared" si="2"/>
        <v>0</v>
      </c>
      <c r="Q9" s="65"/>
    </row>
    <row r="10" spans="3:17" ht="65.25" customHeight="1" x14ac:dyDescent="0.25">
      <c r="C10" s="93">
        <v>1</v>
      </c>
      <c r="D10" s="67" t="s">
        <v>1321</v>
      </c>
      <c r="E10" s="108">
        <f t="shared" si="0"/>
        <v>9817874024</v>
      </c>
      <c r="F10" s="68">
        <f t="shared" si="1"/>
        <v>9681382498.0374088</v>
      </c>
      <c r="G10" s="99">
        <f>7932466456.99473-G15-G35-G101-G102-G103</f>
        <v>7890577343.99473</v>
      </c>
      <c r="H10" s="100">
        <f>7794091458.25441-H15-H35-H101-H102-H103</f>
        <v>7770057824.6544094</v>
      </c>
      <c r="I10" s="100">
        <f>1937042058.00527-I15-I35-I101-I102-I103</f>
        <v>1927296680.00527</v>
      </c>
      <c r="J10" s="100">
        <f>1917158016.683-J15-J35-J101-J102-J103</f>
        <v>1911324673.3830001</v>
      </c>
      <c r="K10" s="100"/>
      <c r="L10" s="100"/>
      <c r="M10" s="100"/>
      <c r="N10" s="100"/>
      <c r="O10" s="100"/>
      <c r="P10" s="101"/>
      <c r="Q10" s="69"/>
    </row>
    <row r="11" spans="3:17" ht="65.25" customHeight="1" x14ac:dyDescent="0.25">
      <c r="C11" s="90">
        <f>+C10+1</f>
        <v>2</v>
      </c>
      <c r="D11" s="70" t="s">
        <v>1324</v>
      </c>
      <c r="E11" s="71">
        <f t="shared" si="0"/>
        <v>2049806907</v>
      </c>
      <c r="F11" s="72">
        <f t="shared" si="1"/>
        <v>1872792812.8077099</v>
      </c>
      <c r="G11" s="102">
        <v>1653494537.053</v>
      </c>
      <c r="H11" s="103">
        <v>1503365849.34671</v>
      </c>
      <c r="I11" s="103">
        <v>396312369.94700003</v>
      </c>
      <c r="J11" s="103">
        <v>369426963.46100003</v>
      </c>
      <c r="K11" s="103"/>
      <c r="L11" s="51"/>
      <c r="M11" s="51"/>
      <c r="N11" s="51"/>
      <c r="O11" s="51"/>
      <c r="P11" s="52"/>
      <c r="Q11" s="69"/>
    </row>
    <row r="12" spans="3:17" s="73" customFormat="1" ht="51.75" customHeight="1" x14ac:dyDescent="0.25">
      <c r="C12" s="90">
        <f>+C11+1</f>
        <v>3</v>
      </c>
      <c r="D12" s="70" t="s">
        <v>1322</v>
      </c>
      <c r="E12" s="71">
        <f t="shared" si="0"/>
        <v>7865585</v>
      </c>
      <c r="F12" s="72">
        <f t="shared" si="1"/>
        <v>4316103.4000000004</v>
      </c>
      <c r="G12" s="51">
        <f>4579575</f>
        <v>4579575</v>
      </c>
      <c r="H12" s="51">
        <f>2648208.3</f>
        <v>2648208.2999999998</v>
      </c>
      <c r="I12" s="51">
        <v>1131342</v>
      </c>
      <c r="J12" s="51">
        <v>548228</v>
      </c>
      <c r="K12" s="51">
        <v>2154668</v>
      </c>
      <c r="L12" s="51">
        <v>1119667.1000000001</v>
      </c>
      <c r="M12" s="51">
        <f>92400+75735</f>
        <v>168135</v>
      </c>
      <c r="N12" s="51">
        <v>75002.8</v>
      </c>
      <c r="O12" s="51"/>
      <c r="P12" s="52"/>
      <c r="Q12" s="69"/>
    </row>
    <row r="13" spans="3:17" s="73" customFormat="1" ht="66.75" customHeight="1" x14ac:dyDescent="0.25">
      <c r="C13" s="90">
        <f t="shared" ref="C13:C50" si="3">+C12+1</f>
        <v>4</v>
      </c>
      <c r="D13" s="70" t="s">
        <v>1327</v>
      </c>
      <c r="E13" s="71">
        <f t="shared" si="0"/>
        <v>7336150</v>
      </c>
      <c r="F13" s="72">
        <f t="shared" si="1"/>
        <v>1885777.7</v>
      </c>
      <c r="G13" s="74"/>
      <c r="H13" s="51"/>
      <c r="I13" s="51"/>
      <c r="J13" s="51"/>
      <c r="K13" s="51">
        <v>7336150</v>
      </c>
      <c r="L13" s="51">
        <v>1885777.7</v>
      </c>
      <c r="M13" s="51"/>
      <c r="N13" s="51"/>
      <c r="O13" s="51"/>
      <c r="P13" s="52"/>
      <c r="Q13" s="69"/>
    </row>
    <row r="14" spans="3:17" s="73" customFormat="1" ht="42.75" customHeight="1" x14ac:dyDescent="0.25">
      <c r="C14" s="90">
        <f t="shared" si="3"/>
        <v>5</v>
      </c>
      <c r="D14" s="70" t="s">
        <v>1325</v>
      </c>
      <c r="E14" s="71">
        <f t="shared" si="0"/>
        <v>4558264</v>
      </c>
      <c r="F14" s="72">
        <f t="shared" si="1"/>
        <v>0</v>
      </c>
      <c r="G14" s="74"/>
      <c r="H14" s="51"/>
      <c r="I14" s="51"/>
      <c r="J14" s="51"/>
      <c r="K14" s="51">
        <v>4558264</v>
      </c>
      <c r="L14" s="51">
        <v>0</v>
      </c>
      <c r="M14" s="51"/>
      <c r="N14" s="51"/>
      <c r="O14" s="51"/>
      <c r="P14" s="52"/>
      <c r="Q14" s="69"/>
    </row>
    <row r="15" spans="3:17" s="73" customFormat="1" ht="42.75" customHeight="1" x14ac:dyDescent="0.25">
      <c r="C15" s="90">
        <f t="shared" si="3"/>
        <v>6</v>
      </c>
      <c r="D15" s="70" t="s">
        <v>1326</v>
      </c>
      <c r="E15" s="71">
        <f t="shared" si="0"/>
        <v>39126198</v>
      </c>
      <c r="F15" s="72">
        <f t="shared" si="1"/>
        <v>21975418.600000001</v>
      </c>
      <c r="G15" s="74">
        <v>31863558</v>
      </c>
      <c r="H15" s="51">
        <v>17634719.199999999</v>
      </c>
      <c r="I15" s="51">
        <v>7262640</v>
      </c>
      <c r="J15" s="51">
        <v>4340699.4000000004</v>
      </c>
      <c r="K15" s="51"/>
      <c r="L15" s="51"/>
      <c r="M15" s="51"/>
      <c r="N15" s="51"/>
      <c r="O15" s="51"/>
      <c r="P15" s="52"/>
      <c r="Q15" s="69"/>
    </row>
    <row r="16" spans="3:17" s="73" customFormat="1" ht="63" customHeight="1" x14ac:dyDescent="0.25">
      <c r="C16" s="90">
        <f t="shared" si="3"/>
        <v>7</v>
      </c>
      <c r="D16" s="70" t="s">
        <v>1328</v>
      </c>
      <c r="E16" s="71">
        <f t="shared" si="0"/>
        <v>83000000</v>
      </c>
      <c r="F16" s="72">
        <f t="shared" si="1"/>
        <v>51183645.299999997</v>
      </c>
      <c r="G16" s="74"/>
      <c r="H16" s="51"/>
      <c r="I16" s="51"/>
      <c r="J16" s="51"/>
      <c r="K16" s="51">
        <f>75000000+8000000</f>
        <v>83000000</v>
      </c>
      <c r="L16" s="51">
        <f>50000000+1183645.3</f>
        <v>51183645.299999997</v>
      </c>
      <c r="M16" s="51"/>
      <c r="N16" s="51"/>
      <c r="O16" s="51"/>
      <c r="P16" s="52"/>
      <c r="Q16" s="69"/>
    </row>
    <row r="17" spans="3:17" s="73" customFormat="1" ht="63" customHeight="1" x14ac:dyDescent="0.25">
      <c r="C17" s="90">
        <f t="shared" si="3"/>
        <v>8</v>
      </c>
      <c r="D17" s="70" t="s">
        <v>1323</v>
      </c>
      <c r="E17" s="71">
        <f t="shared" si="0"/>
        <v>43719972</v>
      </c>
      <c r="F17" s="72">
        <f t="shared" si="1"/>
        <v>6512800</v>
      </c>
      <c r="G17" s="74"/>
      <c r="H17" s="51"/>
      <c r="I17" s="51"/>
      <c r="J17" s="51"/>
      <c r="K17" s="51">
        <v>43719972</v>
      </c>
      <c r="L17" s="51">
        <v>6512800</v>
      </c>
      <c r="M17" s="51"/>
      <c r="N17" s="51"/>
      <c r="O17" s="51"/>
      <c r="P17" s="52"/>
      <c r="Q17" s="69"/>
    </row>
    <row r="18" spans="3:17" s="73" customFormat="1" ht="63" customHeight="1" x14ac:dyDescent="0.25">
      <c r="C18" s="90">
        <f t="shared" si="3"/>
        <v>9</v>
      </c>
      <c r="D18" s="70" t="s">
        <v>1355</v>
      </c>
      <c r="E18" s="71">
        <f t="shared" si="0"/>
        <v>1500000</v>
      </c>
      <c r="F18" s="72">
        <f t="shared" si="1"/>
        <v>87182.3</v>
      </c>
      <c r="G18" s="74"/>
      <c r="H18" s="51"/>
      <c r="I18" s="51"/>
      <c r="J18" s="51"/>
      <c r="K18" s="51">
        <v>1500000</v>
      </c>
      <c r="L18" s="51">
        <v>87182.3</v>
      </c>
      <c r="M18" s="51"/>
      <c r="N18" s="51"/>
      <c r="O18" s="51"/>
      <c r="P18" s="52"/>
      <c r="Q18" s="69"/>
    </row>
    <row r="19" spans="3:17" s="73" customFormat="1" ht="63" customHeight="1" x14ac:dyDescent="0.25">
      <c r="C19" s="90">
        <f t="shared" si="3"/>
        <v>10</v>
      </c>
      <c r="D19" s="70" t="s">
        <v>1396</v>
      </c>
      <c r="E19" s="71">
        <f t="shared" si="0"/>
        <v>50000000</v>
      </c>
      <c r="F19" s="72"/>
      <c r="G19" s="74"/>
      <c r="H19" s="51"/>
      <c r="I19" s="51"/>
      <c r="J19" s="51"/>
      <c r="K19" s="51">
        <v>50000000</v>
      </c>
      <c r="L19" s="51"/>
      <c r="M19" s="51"/>
      <c r="N19" s="51"/>
      <c r="O19" s="51"/>
      <c r="P19" s="52"/>
      <c r="Q19" s="69"/>
    </row>
    <row r="20" spans="3:17" s="73" customFormat="1" ht="63" customHeight="1" x14ac:dyDescent="0.25">
      <c r="C20" s="90">
        <f>+C19+1</f>
        <v>11</v>
      </c>
      <c r="D20" s="70" t="s">
        <v>1419</v>
      </c>
      <c r="E20" s="71">
        <f t="shared" si="0"/>
        <v>35541528</v>
      </c>
      <c r="F20" s="72"/>
      <c r="G20" s="74"/>
      <c r="H20" s="51"/>
      <c r="I20" s="51"/>
      <c r="J20" s="51"/>
      <c r="K20" s="51">
        <v>35541528</v>
      </c>
      <c r="L20" s="51"/>
      <c r="M20" s="51"/>
      <c r="N20" s="51"/>
      <c r="O20" s="51"/>
      <c r="P20" s="52"/>
      <c r="Q20" s="69"/>
    </row>
    <row r="21" spans="3:17" s="73" customFormat="1" ht="58.5" customHeight="1" x14ac:dyDescent="0.25">
      <c r="C21" s="90">
        <f>+C20+1</f>
        <v>12</v>
      </c>
      <c r="D21" s="70" t="s">
        <v>1340</v>
      </c>
      <c r="E21" s="71">
        <f t="shared" si="0"/>
        <v>10718625.4</v>
      </c>
      <c r="F21" s="72">
        <f t="shared" si="1"/>
        <v>6978432.2999999998</v>
      </c>
      <c r="G21" s="74">
        <v>6748945</v>
      </c>
      <c r="H21" s="51">
        <v>5244913.8</v>
      </c>
      <c r="I21" s="51">
        <v>1417726</v>
      </c>
      <c r="J21" s="51">
        <v>1097899.7</v>
      </c>
      <c r="K21" s="51">
        <v>2551954.4</v>
      </c>
      <c r="L21" s="51">
        <v>635618.80000000005</v>
      </c>
      <c r="M21" s="51">
        <v>7365</v>
      </c>
      <c r="N21" s="51">
        <v>4910</v>
      </c>
      <c r="O21" s="51"/>
      <c r="P21" s="52"/>
      <c r="Q21" s="69"/>
    </row>
    <row r="22" spans="3:17" s="73" customFormat="1" ht="58.5" customHeight="1" x14ac:dyDescent="0.25">
      <c r="C22" s="90">
        <f t="shared" si="3"/>
        <v>13</v>
      </c>
      <c r="D22" s="70" t="s">
        <v>1341</v>
      </c>
      <c r="E22" s="71">
        <f t="shared" si="0"/>
        <v>5228450</v>
      </c>
      <c r="F22" s="72">
        <f t="shared" si="1"/>
        <v>4078336.3000000003</v>
      </c>
      <c r="G22" s="74">
        <v>3499648</v>
      </c>
      <c r="H22" s="51">
        <v>3178167.7</v>
      </c>
      <c r="I22" s="51">
        <v>844901</v>
      </c>
      <c r="J22" s="51">
        <v>779872.1</v>
      </c>
      <c r="K22" s="51">
        <v>883901</v>
      </c>
      <c r="L22" s="51">
        <v>120296.5</v>
      </c>
      <c r="M22" s="51"/>
      <c r="N22" s="51"/>
      <c r="O22" s="51"/>
      <c r="P22" s="52"/>
      <c r="Q22" s="69"/>
    </row>
    <row r="23" spans="3:17" s="73" customFormat="1" ht="58.5" customHeight="1" x14ac:dyDescent="0.25">
      <c r="C23" s="90">
        <f t="shared" si="3"/>
        <v>14</v>
      </c>
      <c r="D23" s="70" t="s">
        <v>1342</v>
      </c>
      <c r="E23" s="71">
        <f t="shared" si="0"/>
        <v>5451260</v>
      </c>
      <c r="F23" s="72">
        <f t="shared" si="1"/>
        <v>4520213.1000000006</v>
      </c>
      <c r="G23" s="74">
        <v>3044572</v>
      </c>
      <c r="H23" s="51">
        <v>2531014.7000000002</v>
      </c>
      <c r="I23" s="51">
        <v>745188</v>
      </c>
      <c r="J23" s="51">
        <v>589350.40000000002</v>
      </c>
      <c r="K23" s="51">
        <v>1661500</v>
      </c>
      <c r="L23" s="51">
        <v>1399848</v>
      </c>
      <c r="M23" s="51"/>
      <c r="N23" s="51"/>
      <c r="O23" s="51"/>
      <c r="P23" s="52"/>
      <c r="Q23" s="69"/>
    </row>
    <row r="24" spans="3:17" s="73" customFormat="1" ht="58.5" customHeight="1" x14ac:dyDescent="0.25">
      <c r="C24" s="90">
        <f t="shared" si="3"/>
        <v>15</v>
      </c>
      <c r="D24" s="70" t="s">
        <v>1343</v>
      </c>
      <c r="E24" s="71">
        <f t="shared" si="0"/>
        <v>4185888</v>
      </c>
      <c r="F24" s="72">
        <f t="shared" si="1"/>
        <v>2732739.8000000003</v>
      </c>
      <c r="G24" s="74">
        <v>2951892.4</v>
      </c>
      <c r="H24" s="51">
        <v>2046830.8</v>
      </c>
      <c r="I24" s="51">
        <v>723895.6</v>
      </c>
      <c r="J24" s="51">
        <v>492455.7</v>
      </c>
      <c r="K24" s="51">
        <v>510100</v>
      </c>
      <c r="L24" s="51">
        <v>193453.3</v>
      </c>
      <c r="M24" s="51"/>
      <c r="N24" s="51"/>
      <c r="O24" s="51"/>
      <c r="P24" s="52"/>
      <c r="Q24" s="69"/>
    </row>
    <row r="25" spans="3:17" s="73" customFormat="1" ht="58.5" customHeight="1" x14ac:dyDescent="0.25">
      <c r="C25" s="90">
        <f t="shared" si="3"/>
        <v>16</v>
      </c>
      <c r="D25" s="70" t="s">
        <v>1344</v>
      </c>
      <c r="E25" s="71">
        <f t="shared" si="0"/>
        <v>5723549</v>
      </c>
      <c r="F25" s="72">
        <f t="shared" si="1"/>
        <v>3199645</v>
      </c>
      <c r="G25" s="74">
        <v>2807837</v>
      </c>
      <c r="H25" s="51">
        <v>1958144.1</v>
      </c>
      <c r="I25" s="51">
        <v>676131</v>
      </c>
      <c r="J25" s="51">
        <v>559523.30000000005</v>
      </c>
      <c r="K25" s="51">
        <v>2239581</v>
      </c>
      <c r="L25" s="51">
        <v>681977.6</v>
      </c>
      <c r="M25" s="51"/>
      <c r="N25" s="51"/>
      <c r="O25" s="51"/>
      <c r="P25" s="52"/>
      <c r="Q25" s="69"/>
    </row>
    <row r="26" spans="3:17" s="73" customFormat="1" ht="58.5" customHeight="1" x14ac:dyDescent="0.25">
      <c r="C26" s="90">
        <f t="shared" si="3"/>
        <v>17</v>
      </c>
      <c r="D26" s="70" t="s">
        <v>1345</v>
      </c>
      <c r="E26" s="71">
        <f t="shared" si="0"/>
        <v>5266972</v>
      </c>
      <c r="F26" s="72">
        <f t="shared" si="1"/>
        <v>3634986</v>
      </c>
      <c r="G26" s="74">
        <v>3581377</v>
      </c>
      <c r="H26" s="51">
        <v>2537901.6</v>
      </c>
      <c r="I26" s="51">
        <v>860508</v>
      </c>
      <c r="J26" s="51">
        <v>629494.5</v>
      </c>
      <c r="K26" s="51">
        <v>825087</v>
      </c>
      <c r="L26" s="51">
        <v>467589.9</v>
      </c>
      <c r="M26" s="51"/>
      <c r="N26" s="51"/>
      <c r="O26" s="51"/>
      <c r="P26" s="52"/>
      <c r="Q26" s="69"/>
    </row>
    <row r="27" spans="3:17" s="73" customFormat="1" ht="58.5" customHeight="1" x14ac:dyDescent="0.25">
      <c r="C27" s="90">
        <f t="shared" si="3"/>
        <v>18</v>
      </c>
      <c r="D27" s="70" t="s">
        <v>1346</v>
      </c>
      <c r="E27" s="71">
        <f t="shared" si="0"/>
        <v>3779296</v>
      </c>
      <c r="F27" s="72">
        <f t="shared" si="1"/>
        <v>3285459.3</v>
      </c>
      <c r="G27" s="74">
        <v>2829950</v>
      </c>
      <c r="H27" s="51">
        <v>2494984.2999999998</v>
      </c>
      <c r="I27" s="51">
        <v>699846</v>
      </c>
      <c r="J27" s="51">
        <v>624734.69999999995</v>
      </c>
      <c r="K27" s="51">
        <v>249500</v>
      </c>
      <c r="L27" s="51">
        <v>165740.29999999999</v>
      </c>
      <c r="M27" s="51"/>
      <c r="N27" s="51"/>
      <c r="O27" s="51"/>
      <c r="P27" s="52"/>
      <c r="Q27" s="69"/>
    </row>
    <row r="28" spans="3:17" s="73" customFormat="1" ht="58.5" customHeight="1" x14ac:dyDescent="0.25">
      <c r="C28" s="90">
        <f t="shared" si="3"/>
        <v>19</v>
      </c>
      <c r="D28" s="70" t="s">
        <v>1347</v>
      </c>
      <c r="E28" s="71">
        <f t="shared" si="0"/>
        <v>4377807</v>
      </c>
      <c r="F28" s="72">
        <f t="shared" si="1"/>
        <v>3616534.5</v>
      </c>
      <c r="G28" s="74">
        <v>3098544</v>
      </c>
      <c r="H28" s="51">
        <v>2595184.2000000002</v>
      </c>
      <c r="I28" s="51">
        <v>752647</v>
      </c>
      <c r="J28" s="51">
        <v>625980.9</v>
      </c>
      <c r="K28" s="51">
        <v>526616</v>
      </c>
      <c r="L28" s="51">
        <v>395369.4</v>
      </c>
      <c r="M28" s="51"/>
      <c r="N28" s="51"/>
      <c r="O28" s="51"/>
      <c r="P28" s="52"/>
      <c r="Q28" s="69"/>
    </row>
    <row r="29" spans="3:17" s="73" customFormat="1" ht="58.5" customHeight="1" x14ac:dyDescent="0.25">
      <c r="C29" s="90">
        <f t="shared" si="3"/>
        <v>20</v>
      </c>
      <c r="D29" s="70" t="s">
        <v>1348</v>
      </c>
      <c r="E29" s="71">
        <f t="shared" si="0"/>
        <v>7431260</v>
      </c>
      <c r="F29" s="72">
        <f t="shared" si="1"/>
        <v>4767083.3</v>
      </c>
      <c r="G29" s="74">
        <v>3860665</v>
      </c>
      <c r="H29" s="51">
        <v>3288979.8</v>
      </c>
      <c r="I29" s="51">
        <v>933395</v>
      </c>
      <c r="J29" s="51">
        <v>819282.1</v>
      </c>
      <c r="K29" s="51">
        <v>2637200</v>
      </c>
      <c r="L29" s="51">
        <v>658821.4</v>
      </c>
      <c r="M29" s="51"/>
      <c r="N29" s="51"/>
      <c r="O29" s="51"/>
      <c r="P29" s="52"/>
      <c r="Q29" s="69"/>
    </row>
    <row r="30" spans="3:17" s="73" customFormat="1" ht="58.5" customHeight="1" x14ac:dyDescent="0.25">
      <c r="C30" s="90">
        <f t="shared" si="3"/>
        <v>21</v>
      </c>
      <c r="D30" s="70" t="s">
        <v>1349</v>
      </c>
      <c r="E30" s="71">
        <f t="shared" si="0"/>
        <v>4818119</v>
      </c>
      <c r="F30" s="72">
        <f t="shared" si="1"/>
        <v>3860973.3000000003</v>
      </c>
      <c r="G30" s="74">
        <v>3233133.8</v>
      </c>
      <c r="H30" s="51">
        <v>2806567</v>
      </c>
      <c r="I30" s="51">
        <v>774585.2</v>
      </c>
      <c r="J30" s="51">
        <v>737935.1</v>
      </c>
      <c r="K30" s="51">
        <v>810400</v>
      </c>
      <c r="L30" s="51">
        <v>316471.2</v>
      </c>
      <c r="M30" s="51"/>
      <c r="N30" s="51"/>
      <c r="O30" s="51"/>
      <c r="P30" s="52"/>
      <c r="Q30" s="69"/>
    </row>
    <row r="31" spans="3:17" s="73" customFormat="1" ht="58.5" customHeight="1" x14ac:dyDescent="0.25">
      <c r="C31" s="90">
        <f t="shared" si="3"/>
        <v>22</v>
      </c>
      <c r="D31" s="70" t="s">
        <v>1350</v>
      </c>
      <c r="E31" s="71">
        <f t="shared" si="0"/>
        <v>3679447</v>
      </c>
      <c r="F31" s="72">
        <f t="shared" si="1"/>
        <v>2881334.1</v>
      </c>
      <c r="G31" s="74">
        <v>2154566</v>
      </c>
      <c r="H31" s="51">
        <v>2011670</v>
      </c>
      <c r="I31" s="51">
        <v>519290</v>
      </c>
      <c r="J31" s="51">
        <v>460361.7</v>
      </c>
      <c r="K31" s="51">
        <v>1005591</v>
      </c>
      <c r="L31" s="51">
        <v>409302.4</v>
      </c>
      <c r="M31" s="51"/>
      <c r="N31" s="51"/>
      <c r="O31" s="51"/>
      <c r="P31" s="52"/>
      <c r="Q31" s="69"/>
    </row>
    <row r="32" spans="3:17" s="73" customFormat="1" ht="58.5" customHeight="1" x14ac:dyDescent="0.25">
      <c r="C32" s="90">
        <f t="shared" si="3"/>
        <v>23</v>
      </c>
      <c r="D32" s="70" t="s">
        <v>1351</v>
      </c>
      <c r="E32" s="71">
        <f t="shared" si="0"/>
        <v>4433644</v>
      </c>
      <c r="F32" s="72">
        <f t="shared" si="1"/>
        <v>2737783</v>
      </c>
      <c r="G32" s="74">
        <v>2965089</v>
      </c>
      <c r="H32" s="51">
        <v>2071832</v>
      </c>
      <c r="I32" s="51">
        <v>737237</v>
      </c>
      <c r="J32" s="51">
        <v>490756.5</v>
      </c>
      <c r="K32" s="51">
        <v>731318</v>
      </c>
      <c r="L32" s="51">
        <v>175194.5</v>
      </c>
      <c r="M32" s="51"/>
      <c r="N32" s="51"/>
      <c r="O32" s="51"/>
      <c r="P32" s="52"/>
      <c r="Q32" s="69"/>
    </row>
    <row r="33" spans="3:17" s="73" customFormat="1" ht="58.5" customHeight="1" x14ac:dyDescent="0.25">
      <c r="C33" s="90">
        <f t="shared" si="3"/>
        <v>24</v>
      </c>
      <c r="D33" s="70" t="s">
        <v>1352</v>
      </c>
      <c r="E33" s="71">
        <f t="shared" si="0"/>
        <v>6815022</v>
      </c>
      <c r="F33" s="72">
        <f t="shared" si="1"/>
        <v>5231556.5</v>
      </c>
      <c r="G33" s="74">
        <v>3689812</v>
      </c>
      <c r="H33" s="51">
        <v>3020254.4</v>
      </c>
      <c r="I33" s="51">
        <v>907960</v>
      </c>
      <c r="J33" s="51">
        <v>720389.2</v>
      </c>
      <c r="K33" s="51">
        <v>2217250</v>
      </c>
      <c r="L33" s="51">
        <v>1490912.9</v>
      </c>
      <c r="M33" s="51"/>
      <c r="N33" s="51"/>
      <c r="O33" s="51"/>
      <c r="P33" s="52"/>
      <c r="Q33" s="69"/>
    </row>
    <row r="34" spans="3:17" s="73" customFormat="1" ht="58.5" customHeight="1" x14ac:dyDescent="0.25">
      <c r="C34" s="90">
        <f t="shared" si="3"/>
        <v>25</v>
      </c>
      <c r="D34" s="70" t="s">
        <v>1353</v>
      </c>
      <c r="E34" s="71">
        <f t="shared" si="0"/>
        <v>6008721</v>
      </c>
      <c r="F34" s="72">
        <f t="shared" si="1"/>
        <v>4401521.5999999996</v>
      </c>
      <c r="G34" s="74">
        <v>3028848</v>
      </c>
      <c r="H34" s="51">
        <v>2873823.6</v>
      </c>
      <c r="I34" s="51">
        <v>740639</v>
      </c>
      <c r="J34" s="51">
        <v>685520.1</v>
      </c>
      <c r="K34" s="51">
        <v>2239234</v>
      </c>
      <c r="L34" s="51">
        <v>842177.9</v>
      </c>
      <c r="M34" s="51"/>
      <c r="N34" s="51"/>
      <c r="O34" s="51"/>
      <c r="P34" s="52"/>
      <c r="Q34" s="69"/>
    </row>
    <row r="35" spans="3:17" s="73" customFormat="1" ht="41.25" customHeight="1" x14ac:dyDescent="0.25">
      <c r="C35" s="90">
        <f t="shared" si="3"/>
        <v>26</v>
      </c>
      <c r="D35" s="70" t="s">
        <v>1314</v>
      </c>
      <c r="E35" s="71">
        <f t="shared" si="0"/>
        <v>3430499</v>
      </c>
      <c r="F35" s="72">
        <f t="shared" si="1"/>
        <v>2522544.6</v>
      </c>
      <c r="G35" s="74">
        <v>2320494</v>
      </c>
      <c r="H35" s="51">
        <v>1845159.2</v>
      </c>
      <c r="I35" s="51">
        <v>583305</v>
      </c>
      <c r="J35" s="51">
        <v>483858.1</v>
      </c>
      <c r="K35" s="51">
        <v>526700</v>
      </c>
      <c r="L35" s="51">
        <v>193527.3</v>
      </c>
      <c r="M35" s="51"/>
      <c r="N35" s="51"/>
      <c r="O35" s="51"/>
      <c r="P35" s="52"/>
      <c r="Q35" s="69"/>
    </row>
    <row r="36" spans="3:17" s="73" customFormat="1" ht="41.25" customHeight="1" x14ac:dyDescent="0.25">
      <c r="C36" s="90">
        <f t="shared" si="3"/>
        <v>27</v>
      </c>
      <c r="D36" s="70" t="s">
        <v>1310</v>
      </c>
      <c r="E36" s="71">
        <f t="shared" si="0"/>
        <v>273681</v>
      </c>
      <c r="F36" s="72">
        <f t="shared" si="1"/>
        <v>212610.09999999998</v>
      </c>
      <c r="G36" s="74">
        <v>187689</v>
      </c>
      <c r="H36" s="51">
        <v>162086.29999999999</v>
      </c>
      <c r="I36" s="51">
        <v>47362</v>
      </c>
      <c r="J36" s="51">
        <v>40686</v>
      </c>
      <c r="K36" s="51">
        <v>38630</v>
      </c>
      <c r="L36" s="51">
        <v>9837.7999999999993</v>
      </c>
      <c r="M36" s="51">
        <f>2000+2900</f>
        <v>4900</v>
      </c>
      <c r="N36" s="51"/>
      <c r="O36" s="51"/>
      <c r="P36" s="52"/>
      <c r="Q36" s="69"/>
    </row>
    <row r="37" spans="3:17" s="73" customFormat="1" ht="41.25" customHeight="1" x14ac:dyDescent="0.25">
      <c r="C37" s="90">
        <f t="shared" si="3"/>
        <v>28</v>
      </c>
      <c r="D37" s="70" t="s">
        <v>1372</v>
      </c>
      <c r="E37" s="71">
        <f t="shared" si="0"/>
        <v>218573</v>
      </c>
      <c r="F37" s="72">
        <f t="shared" si="1"/>
        <v>130605.30000000002</v>
      </c>
      <c r="G37" s="74">
        <v>71595</v>
      </c>
      <c r="H37" s="51">
        <v>67868.600000000006</v>
      </c>
      <c r="I37" s="51">
        <v>18198</v>
      </c>
      <c r="J37" s="51">
        <v>17102.900000000001</v>
      </c>
      <c r="K37" s="51">
        <v>128780</v>
      </c>
      <c r="L37" s="51">
        <v>45633.8</v>
      </c>
      <c r="M37" s="51"/>
      <c r="N37" s="51"/>
      <c r="O37" s="51"/>
      <c r="P37" s="52"/>
      <c r="Q37" s="69"/>
    </row>
    <row r="38" spans="3:17" s="73" customFormat="1" ht="55.5" customHeight="1" x14ac:dyDescent="0.25">
      <c r="C38" s="90">
        <f t="shared" si="3"/>
        <v>29</v>
      </c>
      <c r="D38" s="70" t="s">
        <v>1311</v>
      </c>
      <c r="E38" s="71">
        <f t="shared" si="0"/>
        <v>1386897</v>
      </c>
      <c r="F38" s="72">
        <f t="shared" si="1"/>
        <v>617871.1</v>
      </c>
      <c r="G38" s="74">
        <v>710373</v>
      </c>
      <c r="H38" s="51">
        <v>451258.6</v>
      </c>
      <c r="I38" s="51">
        <v>177594</v>
      </c>
      <c r="J38" s="51">
        <v>109156</v>
      </c>
      <c r="K38" s="51">
        <v>498930</v>
      </c>
      <c r="L38" s="51">
        <v>57456.5</v>
      </c>
      <c r="M38" s="51">
        <f>2000+3726</f>
        <v>5726</v>
      </c>
      <c r="N38" s="51">
        <v>778</v>
      </c>
      <c r="O38" s="51"/>
      <c r="P38" s="52"/>
      <c r="Q38" s="69"/>
    </row>
    <row r="39" spans="3:17" s="73" customFormat="1" ht="41.25" customHeight="1" x14ac:dyDescent="0.25">
      <c r="C39" s="90">
        <f t="shared" si="3"/>
        <v>30</v>
      </c>
      <c r="D39" s="70" t="s">
        <v>1260</v>
      </c>
      <c r="E39" s="71">
        <f t="shared" ref="E39:E67" si="4">+G39+K39+O39+I39</f>
        <v>1054028</v>
      </c>
      <c r="F39" s="72">
        <f t="shared" ref="F39:F67" si="5">+H39+L39+P39+J39</f>
        <v>960023.5</v>
      </c>
      <c r="G39" s="74">
        <v>736659</v>
      </c>
      <c r="H39" s="51">
        <v>688268</v>
      </c>
      <c r="I39" s="51">
        <v>184164</v>
      </c>
      <c r="J39" s="51">
        <v>172395</v>
      </c>
      <c r="K39" s="51">
        <f>132805+400</f>
        <v>133205</v>
      </c>
      <c r="L39" s="51">
        <v>99360.5</v>
      </c>
      <c r="M39" s="51">
        <v>4250</v>
      </c>
      <c r="N39" s="51">
        <v>4237.2</v>
      </c>
      <c r="O39" s="51"/>
      <c r="P39" s="52"/>
      <c r="Q39" s="69"/>
    </row>
    <row r="40" spans="3:17" s="73" customFormat="1" ht="41.25" customHeight="1" x14ac:dyDescent="0.25">
      <c r="C40" s="90">
        <f t="shared" si="3"/>
        <v>31</v>
      </c>
      <c r="D40" s="70" t="s">
        <v>1262</v>
      </c>
      <c r="E40" s="71">
        <f t="shared" si="4"/>
        <v>1724263</v>
      </c>
      <c r="F40" s="72">
        <f t="shared" si="5"/>
        <v>1390649.6</v>
      </c>
      <c r="G40" s="74">
        <v>810171</v>
      </c>
      <c r="H40" s="51">
        <v>720690</v>
      </c>
      <c r="I40" s="51">
        <v>204042</v>
      </c>
      <c r="J40" s="51">
        <v>182536.5</v>
      </c>
      <c r="K40" s="51">
        <v>710050</v>
      </c>
      <c r="L40" s="51">
        <v>487423.1</v>
      </c>
      <c r="M40" s="51">
        <f>15000+5500</f>
        <v>20500</v>
      </c>
      <c r="N40" s="51">
        <f>12486.5+5498.5</f>
        <v>17985</v>
      </c>
      <c r="O40" s="51"/>
      <c r="P40" s="52"/>
      <c r="Q40" s="69"/>
    </row>
    <row r="41" spans="3:17" s="73" customFormat="1" ht="41.25" customHeight="1" x14ac:dyDescent="0.25">
      <c r="C41" s="90">
        <f t="shared" si="3"/>
        <v>32</v>
      </c>
      <c r="D41" s="70" t="s">
        <v>1367</v>
      </c>
      <c r="E41" s="71">
        <f t="shared" si="4"/>
        <v>139878</v>
      </c>
      <c r="F41" s="72">
        <f>+H41+L41+P41+J41</f>
        <v>61078.7</v>
      </c>
      <c r="G41" s="74">
        <v>112128</v>
      </c>
      <c r="H41" s="51">
        <v>50363.4</v>
      </c>
      <c r="I41" s="51">
        <v>27750</v>
      </c>
      <c r="J41" s="51">
        <v>10715.3</v>
      </c>
      <c r="K41" s="51"/>
      <c r="L41" s="51"/>
      <c r="M41" s="51"/>
      <c r="N41" s="51"/>
      <c r="O41" s="51"/>
      <c r="P41" s="52"/>
      <c r="Q41" s="69"/>
    </row>
    <row r="42" spans="3:17" s="73" customFormat="1" ht="41.25" customHeight="1" x14ac:dyDescent="0.25">
      <c r="C42" s="90">
        <f t="shared" si="3"/>
        <v>33</v>
      </c>
      <c r="D42" s="70" t="s">
        <v>1368</v>
      </c>
      <c r="E42" s="71">
        <f t="shared" si="4"/>
        <v>141612</v>
      </c>
      <c r="F42" s="72">
        <f t="shared" si="5"/>
        <v>118698</v>
      </c>
      <c r="G42" s="74">
        <v>113862</v>
      </c>
      <c r="H42" s="51">
        <v>91173</v>
      </c>
      <c r="I42" s="51">
        <v>27750</v>
      </c>
      <c r="J42" s="51">
        <v>27525</v>
      </c>
      <c r="K42" s="51"/>
      <c r="L42" s="51"/>
      <c r="M42" s="51"/>
      <c r="N42" s="51"/>
      <c r="O42" s="51"/>
      <c r="P42" s="52"/>
      <c r="Q42" s="69"/>
    </row>
    <row r="43" spans="3:17" s="73" customFormat="1" ht="41.25" customHeight="1" x14ac:dyDescent="0.25">
      <c r="C43" s="90">
        <f t="shared" si="3"/>
        <v>34</v>
      </c>
      <c r="D43" s="94" t="s">
        <v>1369</v>
      </c>
      <c r="E43" s="71">
        <f t="shared" si="4"/>
        <v>66956</v>
      </c>
      <c r="F43" s="72">
        <f t="shared" si="5"/>
        <v>63846.899999999994</v>
      </c>
      <c r="G43" s="74">
        <v>53814</v>
      </c>
      <c r="H43" s="51">
        <v>50718.7</v>
      </c>
      <c r="I43" s="51">
        <v>13142</v>
      </c>
      <c r="J43" s="51">
        <v>13128.2</v>
      </c>
      <c r="K43" s="51"/>
      <c r="L43" s="51"/>
      <c r="M43" s="51"/>
      <c r="N43" s="51"/>
      <c r="O43" s="51"/>
      <c r="P43" s="52"/>
      <c r="Q43" s="69"/>
    </row>
    <row r="44" spans="3:17" s="73" customFormat="1" ht="41.25" customHeight="1" x14ac:dyDescent="0.25">
      <c r="C44" s="90">
        <f t="shared" si="3"/>
        <v>35</v>
      </c>
      <c r="D44" s="70" t="s">
        <v>1370</v>
      </c>
      <c r="E44" s="71">
        <f t="shared" si="4"/>
        <v>106691</v>
      </c>
      <c r="F44" s="72">
        <f t="shared" si="5"/>
        <v>86015.6</v>
      </c>
      <c r="G44" s="74">
        <v>85450</v>
      </c>
      <c r="H44" s="51">
        <v>68885.600000000006</v>
      </c>
      <c r="I44" s="51">
        <v>21241</v>
      </c>
      <c r="J44" s="51">
        <v>17130</v>
      </c>
      <c r="K44" s="51"/>
      <c r="L44" s="51"/>
      <c r="M44" s="51"/>
      <c r="N44" s="51"/>
      <c r="O44" s="51"/>
      <c r="P44" s="52"/>
      <c r="Q44" s="69"/>
    </row>
    <row r="45" spans="3:17" s="73" customFormat="1" ht="41.25" customHeight="1" x14ac:dyDescent="0.25">
      <c r="C45" s="90">
        <f t="shared" si="3"/>
        <v>36</v>
      </c>
      <c r="D45" s="70" t="s">
        <v>1312</v>
      </c>
      <c r="E45" s="71">
        <f t="shared" si="4"/>
        <v>2210991</v>
      </c>
      <c r="F45" s="72">
        <f t="shared" si="5"/>
        <v>1138720.8999999999</v>
      </c>
      <c r="G45" s="74">
        <v>557246</v>
      </c>
      <c r="H45" s="51">
        <v>527794.4</v>
      </c>
      <c r="I45" s="51">
        <v>136266</v>
      </c>
      <c r="J45" s="51">
        <v>130343</v>
      </c>
      <c r="K45" s="51">
        <v>1517479</v>
      </c>
      <c r="L45" s="51">
        <v>480583.5</v>
      </c>
      <c r="M45" s="51">
        <f>5000+8061</f>
        <v>13061</v>
      </c>
      <c r="N45" s="51">
        <f>394.2+3993.5</f>
        <v>4387.7</v>
      </c>
      <c r="O45" s="51"/>
      <c r="P45" s="52"/>
      <c r="Q45" s="69"/>
    </row>
    <row r="46" spans="3:17" s="73" customFormat="1" ht="41.25" customHeight="1" x14ac:dyDescent="0.25">
      <c r="C46" s="90">
        <f t="shared" si="3"/>
        <v>37</v>
      </c>
      <c r="D46" s="70" t="s">
        <v>1316</v>
      </c>
      <c r="E46" s="71">
        <f t="shared" si="4"/>
        <v>29259231</v>
      </c>
      <c r="F46" s="72">
        <f t="shared" si="5"/>
        <v>23055159.5</v>
      </c>
      <c r="G46" s="74">
        <v>17406740</v>
      </c>
      <c r="H46" s="51">
        <v>12427615.699999999</v>
      </c>
      <c r="I46" s="51">
        <v>815410</v>
      </c>
      <c r="J46" s="51">
        <v>452913.1</v>
      </c>
      <c r="K46" s="51">
        <v>11037081</v>
      </c>
      <c r="L46" s="51">
        <v>10174630.699999999</v>
      </c>
      <c r="M46" s="51"/>
      <c r="N46" s="51"/>
      <c r="O46" s="51"/>
      <c r="P46" s="52"/>
      <c r="Q46" s="69"/>
    </row>
    <row r="47" spans="3:17" s="73" customFormat="1" ht="41.25" customHeight="1" x14ac:dyDescent="0.25">
      <c r="C47" s="90">
        <f t="shared" si="3"/>
        <v>38</v>
      </c>
      <c r="D47" s="70" t="s">
        <v>1317</v>
      </c>
      <c r="E47" s="71">
        <f t="shared" si="4"/>
        <v>1536060</v>
      </c>
      <c r="F47" s="72">
        <f t="shared" si="5"/>
        <v>1346689.5</v>
      </c>
      <c r="G47" s="74">
        <v>1029200</v>
      </c>
      <c r="H47" s="51">
        <v>959646.4</v>
      </c>
      <c r="I47" s="51">
        <v>252810</v>
      </c>
      <c r="J47" s="51">
        <v>236470</v>
      </c>
      <c r="K47" s="51">
        <v>254050</v>
      </c>
      <c r="L47" s="51">
        <v>150573.1</v>
      </c>
      <c r="M47" s="51"/>
      <c r="N47" s="51"/>
      <c r="O47" s="51"/>
      <c r="P47" s="52"/>
      <c r="Q47" s="69"/>
    </row>
    <row r="48" spans="3:17" s="73" customFormat="1" ht="52.5" customHeight="1" x14ac:dyDescent="0.25">
      <c r="C48" s="90">
        <f t="shared" si="3"/>
        <v>39</v>
      </c>
      <c r="D48" s="70" t="s">
        <v>1318</v>
      </c>
      <c r="E48" s="71">
        <f t="shared" si="4"/>
        <v>2354878</v>
      </c>
      <c r="F48" s="72">
        <f t="shared" si="5"/>
        <v>958595.9</v>
      </c>
      <c r="G48" s="74">
        <v>1096386</v>
      </c>
      <c r="H48" s="51">
        <v>743700.3</v>
      </c>
      <c r="I48" s="51">
        <v>261520</v>
      </c>
      <c r="J48" s="51">
        <v>167580.9</v>
      </c>
      <c r="K48" s="51">
        <v>996972</v>
      </c>
      <c r="L48" s="51">
        <v>47314.7</v>
      </c>
      <c r="M48" s="51"/>
      <c r="N48" s="51"/>
      <c r="O48" s="51"/>
      <c r="P48" s="52"/>
      <c r="Q48" s="69"/>
    </row>
    <row r="49" spans="3:17" s="73" customFormat="1" ht="52.5" customHeight="1" x14ac:dyDescent="0.25">
      <c r="C49" s="90">
        <f t="shared" si="3"/>
        <v>40</v>
      </c>
      <c r="D49" s="70" t="s">
        <v>1319</v>
      </c>
      <c r="E49" s="71">
        <f t="shared" si="4"/>
        <v>623277</v>
      </c>
      <c r="F49" s="72">
        <f t="shared" si="5"/>
        <v>292671.8</v>
      </c>
      <c r="G49" s="74">
        <v>432550</v>
      </c>
      <c r="H49" s="51">
        <v>232118.8</v>
      </c>
      <c r="I49" s="51">
        <v>106236</v>
      </c>
      <c r="J49" s="51">
        <v>56059</v>
      </c>
      <c r="K49" s="51">
        <v>84491</v>
      </c>
      <c r="L49" s="51">
        <v>4494</v>
      </c>
      <c r="M49" s="51"/>
      <c r="N49" s="51"/>
      <c r="O49" s="51"/>
      <c r="P49" s="52"/>
      <c r="Q49" s="69"/>
    </row>
    <row r="50" spans="3:17" s="73" customFormat="1" ht="58.5" customHeight="1" x14ac:dyDescent="0.25">
      <c r="C50" s="90">
        <f t="shared" si="3"/>
        <v>41</v>
      </c>
      <c r="D50" s="70" t="s">
        <v>1320</v>
      </c>
      <c r="E50" s="71">
        <f t="shared" si="4"/>
        <v>296606</v>
      </c>
      <c r="F50" s="72">
        <f t="shared" si="5"/>
        <v>200362.80000000002</v>
      </c>
      <c r="G50" s="74">
        <v>148206</v>
      </c>
      <c r="H50" s="51">
        <v>144051.70000000001</v>
      </c>
      <c r="I50" s="51">
        <v>36911</v>
      </c>
      <c r="J50" s="51">
        <v>36095.1</v>
      </c>
      <c r="K50" s="51">
        <v>111489</v>
      </c>
      <c r="L50" s="51">
        <v>20216</v>
      </c>
      <c r="M50" s="51"/>
      <c r="N50" s="51"/>
      <c r="O50" s="51"/>
      <c r="P50" s="52"/>
      <c r="Q50" s="69"/>
    </row>
    <row r="51" spans="3:17" s="73" customFormat="1" ht="58.5" customHeight="1" x14ac:dyDescent="0.25">
      <c r="C51" s="90">
        <v>42</v>
      </c>
      <c r="D51" s="70" t="s">
        <v>1421</v>
      </c>
      <c r="E51" s="71">
        <f t="shared" ref="E51" si="6">+G51+K51+O51+I51</f>
        <v>2139092</v>
      </c>
      <c r="F51" s="72">
        <f t="shared" ref="F51" si="7">+H51+L51+P51+J51</f>
        <v>118899.7</v>
      </c>
      <c r="G51" s="74">
        <v>314590</v>
      </c>
      <c r="H51" s="51">
        <v>67582</v>
      </c>
      <c r="I51" s="51">
        <v>77861</v>
      </c>
      <c r="J51" s="51">
        <v>16895.5</v>
      </c>
      <c r="K51" s="51">
        <v>1746641</v>
      </c>
      <c r="L51" s="51">
        <v>34422.199999999997</v>
      </c>
      <c r="M51" s="51">
        <v>44799</v>
      </c>
      <c r="N51" s="51">
        <v>10000</v>
      </c>
      <c r="O51" s="51"/>
      <c r="P51" s="52"/>
      <c r="Q51" s="69"/>
    </row>
    <row r="52" spans="3:17" s="113" customFormat="1" ht="62.25" customHeight="1" x14ac:dyDescent="0.25">
      <c r="C52" s="89">
        <f>+C51+1</f>
        <v>43</v>
      </c>
      <c r="D52" s="104" t="s">
        <v>1354</v>
      </c>
      <c r="E52" s="71">
        <f t="shared" si="4"/>
        <v>1837677795</v>
      </c>
      <c r="F52" s="72">
        <f t="shared" si="5"/>
        <v>446958063.5</v>
      </c>
      <c r="G52" s="109">
        <f>SUM(G53:G66)</f>
        <v>3685895</v>
      </c>
      <c r="H52" s="111">
        <f t="shared" ref="H52:P52" si="8">SUM(H53:H66)</f>
        <v>2983713.8</v>
      </c>
      <c r="I52" s="111">
        <f t="shared" si="8"/>
        <v>752186</v>
      </c>
      <c r="J52" s="111">
        <f t="shared" si="8"/>
        <v>465576.19999999995</v>
      </c>
      <c r="K52" s="111">
        <f t="shared" si="8"/>
        <v>1575360664</v>
      </c>
      <c r="L52" s="111">
        <f t="shared" si="8"/>
        <v>443508773.5</v>
      </c>
      <c r="M52" s="111">
        <f t="shared" si="8"/>
        <v>7345</v>
      </c>
      <c r="N52" s="111">
        <f t="shared" si="8"/>
        <v>6184.6</v>
      </c>
      <c r="O52" s="111">
        <f t="shared" si="8"/>
        <v>257879050</v>
      </c>
      <c r="P52" s="80">
        <f t="shared" si="8"/>
        <v>0</v>
      </c>
      <c r="Q52" s="112"/>
    </row>
    <row r="53" spans="3:17" s="73" customFormat="1" ht="62.25" customHeight="1" outlineLevel="1" x14ac:dyDescent="0.25">
      <c r="C53" s="95" t="s">
        <v>1405</v>
      </c>
      <c r="D53" s="96" t="s">
        <v>1329</v>
      </c>
      <c r="E53" s="78">
        <f t="shared" si="4"/>
        <v>1007758600</v>
      </c>
      <c r="F53" s="79">
        <f t="shared" si="5"/>
        <v>393929880</v>
      </c>
      <c r="G53" s="74"/>
      <c r="H53" s="51"/>
      <c r="I53" s="51"/>
      <c r="J53" s="51"/>
      <c r="K53" s="51">
        <v>1007758600</v>
      </c>
      <c r="L53" s="51">
        <v>393929880</v>
      </c>
      <c r="M53" s="51"/>
      <c r="N53" s="51"/>
      <c r="O53" s="51"/>
      <c r="P53" s="52"/>
      <c r="Q53" s="69"/>
    </row>
    <row r="54" spans="3:17" s="73" customFormat="1" ht="81" customHeight="1" outlineLevel="1" x14ac:dyDescent="0.25">
      <c r="C54" s="95" t="s">
        <v>1406</v>
      </c>
      <c r="D54" s="96" t="s">
        <v>1400</v>
      </c>
      <c r="E54" s="78">
        <f t="shared" si="4"/>
        <v>100079000</v>
      </c>
      <c r="F54" s="79">
        <f t="shared" si="5"/>
        <v>22744836.100000001</v>
      </c>
      <c r="G54" s="74"/>
      <c r="H54" s="51"/>
      <c r="I54" s="51"/>
      <c r="J54" s="51"/>
      <c r="K54" s="51">
        <v>100079000</v>
      </c>
      <c r="L54" s="51">
        <v>22744836.100000001</v>
      </c>
      <c r="M54" s="51"/>
      <c r="N54" s="51"/>
      <c r="O54" s="51"/>
      <c r="P54" s="52"/>
      <c r="Q54" s="69"/>
    </row>
    <row r="55" spans="3:17" s="73" customFormat="1" ht="62.25" customHeight="1" outlineLevel="1" x14ac:dyDescent="0.25">
      <c r="C55" s="95" t="s">
        <v>1407</v>
      </c>
      <c r="D55" s="96" t="s">
        <v>1330</v>
      </c>
      <c r="E55" s="78">
        <f t="shared" si="4"/>
        <v>29312000</v>
      </c>
      <c r="F55" s="79">
        <f t="shared" si="5"/>
        <v>9037649.1999999993</v>
      </c>
      <c r="G55" s="74"/>
      <c r="H55" s="51"/>
      <c r="I55" s="51"/>
      <c r="J55" s="51"/>
      <c r="K55" s="51">
        <v>29312000</v>
      </c>
      <c r="L55" s="51">
        <v>9037649.1999999993</v>
      </c>
      <c r="M55" s="51"/>
      <c r="N55" s="51"/>
      <c r="O55" s="51"/>
      <c r="P55" s="52"/>
      <c r="Q55" s="69"/>
    </row>
    <row r="56" spans="3:17" s="73" customFormat="1" ht="62.25" customHeight="1" outlineLevel="1" x14ac:dyDescent="0.25">
      <c r="C56" s="95" t="s">
        <v>1408</v>
      </c>
      <c r="D56" s="96" t="s">
        <v>1331</v>
      </c>
      <c r="E56" s="78">
        <f t="shared" si="4"/>
        <v>22500000</v>
      </c>
      <c r="F56" s="79">
        <f t="shared" si="5"/>
        <v>17055851.800000001</v>
      </c>
      <c r="G56" s="74"/>
      <c r="H56" s="51"/>
      <c r="I56" s="51"/>
      <c r="J56" s="51"/>
      <c r="K56" s="51">
        <v>22500000</v>
      </c>
      <c r="L56" s="51">
        <v>17055851.800000001</v>
      </c>
      <c r="M56" s="51"/>
      <c r="N56" s="51"/>
      <c r="O56" s="51"/>
      <c r="P56" s="52"/>
      <c r="Q56" s="69"/>
    </row>
    <row r="57" spans="3:17" s="73" customFormat="1" ht="62.25" customHeight="1" outlineLevel="1" x14ac:dyDescent="0.25">
      <c r="C57" s="95" t="s">
        <v>1409</v>
      </c>
      <c r="D57" s="96" t="s">
        <v>1332</v>
      </c>
      <c r="E57" s="78">
        <f t="shared" si="4"/>
        <v>100000000</v>
      </c>
      <c r="F57" s="79">
        <f t="shared" si="5"/>
        <v>0</v>
      </c>
      <c r="G57" s="74"/>
      <c r="H57" s="51"/>
      <c r="I57" s="51"/>
      <c r="J57" s="51"/>
      <c r="K57" s="51">
        <v>100000000</v>
      </c>
      <c r="L57" s="51"/>
      <c r="M57" s="51"/>
      <c r="N57" s="51"/>
      <c r="O57" s="51"/>
      <c r="P57" s="52"/>
      <c r="Q57" s="69"/>
    </row>
    <row r="58" spans="3:17" s="73" customFormat="1" ht="62.25" customHeight="1" outlineLevel="1" x14ac:dyDescent="0.25">
      <c r="C58" s="95" t="s">
        <v>1410</v>
      </c>
      <c r="D58" s="96" t="s">
        <v>1333</v>
      </c>
      <c r="E58" s="78">
        <f t="shared" si="4"/>
        <v>250000000</v>
      </c>
      <c r="F58" s="79">
        <f t="shared" si="5"/>
        <v>0</v>
      </c>
      <c r="G58" s="74"/>
      <c r="H58" s="51"/>
      <c r="I58" s="51"/>
      <c r="J58" s="51"/>
      <c r="K58" s="51">
        <v>250000000</v>
      </c>
      <c r="L58" s="51"/>
      <c r="M58" s="51"/>
      <c r="N58" s="51"/>
      <c r="O58" s="51"/>
      <c r="P58" s="52"/>
      <c r="Q58" s="69"/>
    </row>
    <row r="59" spans="3:17" s="73" customFormat="1" ht="62.25" customHeight="1" outlineLevel="1" x14ac:dyDescent="0.25">
      <c r="C59" s="95" t="s">
        <v>1411</v>
      </c>
      <c r="D59" s="96" t="s">
        <v>1401</v>
      </c>
      <c r="E59" s="78">
        <f t="shared" si="4"/>
        <v>15000000</v>
      </c>
      <c r="F59" s="79">
        <f t="shared" si="5"/>
        <v>0</v>
      </c>
      <c r="G59" s="74"/>
      <c r="H59" s="51"/>
      <c r="I59" s="51"/>
      <c r="J59" s="51"/>
      <c r="K59" s="51">
        <v>15000000</v>
      </c>
      <c r="L59" s="51"/>
      <c r="M59" s="51"/>
      <c r="N59" s="51"/>
      <c r="O59" s="51"/>
      <c r="P59" s="52"/>
      <c r="Q59" s="69"/>
    </row>
    <row r="60" spans="3:17" s="73" customFormat="1" ht="62.25" customHeight="1" outlineLevel="1" x14ac:dyDescent="0.25">
      <c r="C60" s="95" t="s">
        <v>1412</v>
      </c>
      <c r="D60" s="96" t="s">
        <v>1397</v>
      </c>
      <c r="E60" s="78">
        <f t="shared" ref="E60:E64" si="9">+G60+K60+O60+I60</f>
        <v>18000000</v>
      </c>
      <c r="F60" s="79">
        <f t="shared" ref="F60:F64" si="10">+H60+L60+P60+J60</f>
        <v>0</v>
      </c>
      <c r="G60" s="74"/>
      <c r="H60" s="51"/>
      <c r="I60" s="51"/>
      <c r="J60" s="51"/>
      <c r="K60" s="51">
        <v>18000000</v>
      </c>
      <c r="L60" s="51"/>
      <c r="M60" s="51"/>
      <c r="N60" s="51"/>
      <c r="O60" s="51"/>
      <c r="P60" s="52"/>
      <c r="Q60" s="69"/>
    </row>
    <row r="61" spans="3:17" s="73" customFormat="1" ht="62.25" customHeight="1" outlineLevel="1" x14ac:dyDescent="0.25">
      <c r="C61" s="95" t="s">
        <v>1413</v>
      </c>
      <c r="D61" s="96" t="s">
        <v>1399</v>
      </c>
      <c r="E61" s="78">
        <f t="shared" si="9"/>
        <v>22500000</v>
      </c>
      <c r="F61" s="79">
        <f t="shared" si="10"/>
        <v>0</v>
      </c>
      <c r="G61" s="74"/>
      <c r="H61" s="51"/>
      <c r="I61" s="51"/>
      <c r="J61" s="51"/>
      <c r="K61" s="51">
        <v>22500000</v>
      </c>
      <c r="L61" s="51"/>
      <c r="M61" s="51"/>
      <c r="N61" s="51"/>
      <c r="O61" s="51"/>
      <c r="P61" s="52"/>
      <c r="Q61" s="69"/>
    </row>
    <row r="62" spans="3:17" s="73" customFormat="1" ht="62.25" customHeight="1" outlineLevel="1" x14ac:dyDescent="0.25">
      <c r="C62" s="95" t="s">
        <v>1414</v>
      </c>
      <c r="D62" s="96" t="s">
        <v>1404</v>
      </c>
      <c r="E62" s="78">
        <f t="shared" si="9"/>
        <v>9000000</v>
      </c>
      <c r="F62" s="79">
        <f t="shared" si="10"/>
        <v>0</v>
      </c>
      <c r="G62" s="74"/>
      <c r="H62" s="51"/>
      <c r="I62" s="51"/>
      <c r="J62" s="51"/>
      <c r="K62" s="51">
        <v>9000000</v>
      </c>
      <c r="L62" s="51"/>
      <c r="M62" s="51"/>
      <c r="N62" s="51"/>
      <c r="O62" s="51"/>
      <c r="P62" s="52"/>
      <c r="Q62" s="69"/>
    </row>
    <row r="63" spans="3:17" s="73" customFormat="1" ht="62.25" customHeight="1" outlineLevel="1" x14ac:dyDescent="0.25">
      <c r="C63" s="95" t="s">
        <v>1415</v>
      </c>
      <c r="D63" s="96" t="s">
        <v>1402</v>
      </c>
      <c r="E63" s="78">
        <f t="shared" si="9"/>
        <v>250000000</v>
      </c>
      <c r="F63" s="79">
        <f t="shared" si="10"/>
        <v>0</v>
      </c>
      <c r="G63" s="74"/>
      <c r="H63" s="51"/>
      <c r="I63" s="51"/>
      <c r="J63" s="51"/>
      <c r="K63" s="51"/>
      <c r="L63" s="51"/>
      <c r="M63" s="51"/>
      <c r="N63" s="51"/>
      <c r="O63" s="51">
        <v>250000000</v>
      </c>
      <c r="P63" s="52"/>
      <c r="Q63" s="69"/>
    </row>
    <row r="64" spans="3:17" s="73" customFormat="1" ht="62.25" customHeight="1" outlineLevel="1" x14ac:dyDescent="0.25">
      <c r="C64" s="95" t="s">
        <v>1416</v>
      </c>
      <c r="D64" s="96" t="s">
        <v>1403</v>
      </c>
      <c r="E64" s="78">
        <f t="shared" si="9"/>
        <v>7879050</v>
      </c>
      <c r="F64" s="79">
        <f t="shared" si="10"/>
        <v>0</v>
      </c>
      <c r="G64" s="74"/>
      <c r="H64" s="51"/>
      <c r="I64" s="51"/>
      <c r="J64" s="51"/>
      <c r="K64" s="51"/>
      <c r="L64" s="51"/>
      <c r="M64" s="51"/>
      <c r="N64" s="51"/>
      <c r="O64" s="51">
        <v>7879050</v>
      </c>
      <c r="P64" s="52"/>
      <c r="Q64" s="69"/>
    </row>
    <row r="65" spans="3:17" s="73" customFormat="1" ht="62.25" customHeight="1" outlineLevel="1" x14ac:dyDescent="0.25">
      <c r="C65" s="95" t="s">
        <v>1417</v>
      </c>
      <c r="D65" s="70" t="s">
        <v>1334</v>
      </c>
      <c r="E65" s="109">
        <f t="shared" si="4"/>
        <v>1712428</v>
      </c>
      <c r="F65" s="80">
        <f t="shared" si="5"/>
        <v>1116712.2</v>
      </c>
      <c r="G65" s="75">
        <v>1097335</v>
      </c>
      <c r="H65" s="76">
        <v>805699.8</v>
      </c>
      <c r="I65" s="76">
        <v>181944</v>
      </c>
      <c r="J65" s="76">
        <v>115692.4</v>
      </c>
      <c r="K65" s="76">
        <v>433149</v>
      </c>
      <c r="L65" s="76">
        <v>195320</v>
      </c>
      <c r="M65" s="76"/>
      <c r="N65" s="76"/>
      <c r="O65" s="76"/>
      <c r="P65" s="81"/>
      <c r="Q65" s="69"/>
    </row>
    <row r="66" spans="3:17" s="73" customFormat="1" ht="62.25" customHeight="1" outlineLevel="1" x14ac:dyDescent="0.25">
      <c r="C66" s="95" t="s">
        <v>1418</v>
      </c>
      <c r="D66" s="70" t="s">
        <v>1335</v>
      </c>
      <c r="E66" s="109">
        <f t="shared" si="4"/>
        <v>3936717</v>
      </c>
      <c r="F66" s="80">
        <f t="shared" si="5"/>
        <v>3073134.1999999997</v>
      </c>
      <c r="G66" s="75">
        <v>2588560</v>
      </c>
      <c r="H66" s="76">
        <v>2178014</v>
      </c>
      <c r="I66" s="76">
        <v>570242</v>
      </c>
      <c r="J66" s="76">
        <v>349883.8</v>
      </c>
      <c r="K66" s="76">
        <v>777915</v>
      </c>
      <c r="L66" s="76">
        <v>545236.4</v>
      </c>
      <c r="M66" s="76">
        <v>7345</v>
      </c>
      <c r="N66" s="76">
        <v>6184.6</v>
      </c>
      <c r="O66" s="76"/>
      <c r="P66" s="77"/>
      <c r="Q66" s="69"/>
    </row>
    <row r="67" spans="3:17" s="113" customFormat="1" ht="62.25" customHeight="1" x14ac:dyDescent="0.25">
      <c r="C67" s="105">
        <v>44</v>
      </c>
      <c r="D67" s="106" t="s">
        <v>1338</v>
      </c>
      <c r="E67" s="110">
        <f t="shared" si="4"/>
        <v>135650760.59999999</v>
      </c>
      <c r="F67" s="63">
        <f t="shared" si="5"/>
        <v>95756558.486819997</v>
      </c>
      <c r="G67" s="110">
        <f>SUM(G68:G100)</f>
        <v>55145607.700000003</v>
      </c>
      <c r="H67" s="62">
        <f t="shared" ref="H67:P67" si="11">SUM(H68:H100)</f>
        <v>38993098.452999994</v>
      </c>
      <c r="I67" s="62">
        <f t="shared" si="11"/>
        <v>14048194.300000001</v>
      </c>
      <c r="J67" s="62">
        <f t="shared" si="11"/>
        <v>8538032.8530000001</v>
      </c>
      <c r="K67" s="62">
        <f t="shared" si="11"/>
        <v>66456958.599999994</v>
      </c>
      <c r="L67" s="62">
        <f t="shared" si="11"/>
        <v>48225427.180820003</v>
      </c>
      <c r="M67" s="62">
        <f t="shared" si="11"/>
        <v>346430.2</v>
      </c>
      <c r="N67" s="62">
        <f t="shared" si="11"/>
        <v>236252.5</v>
      </c>
      <c r="O67" s="62">
        <f t="shared" si="11"/>
        <v>0</v>
      </c>
      <c r="P67" s="63">
        <f t="shared" si="11"/>
        <v>0</v>
      </c>
      <c r="Q67" s="112"/>
    </row>
    <row r="68" spans="3:17" s="73" customFormat="1" ht="62.25" customHeight="1" outlineLevel="1" x14ac:dyDescent="0.25">
      <c r="C68" s="95" t="s">
        <v>1422</v>
      </c>
      <c r="D68" s="97" t="s">
        <v>1339</v>
      </c>
      <c r="E68" s="71">
        <f t="shared" ref="E68:E98" si="12">+G68+K68+O68+I68</f>
        <v>1521361</v>
      </c>
      <c r="F68" s="72">
        <f t="shared" ref="F68:F98" si="13">+H68+L68+P68+J68</f>
        <v>933456.5</v>
      </c>
      <c r="G68" s="82">
        <v>891853</v>
      </c>
      <c r="H68" s="83">
        <v>510924.9</v>
      </c>
      <c r="I68" s="83">
        <v>245430</v>
      </c>
      <c r="J68" s="83">
        <v>125629.5</v>
      </c>
      <c r="K68" s="83">
        <v>384078</v>
      </c>
      <c r="L68" s="83">
        <v>296902.09999999998</v>
      </c>
      <c r="M68" s="83">
        <f>23200+38606</f>
        <v>61806</v>
      </c>
      <c r="N68" s="83">
        <f>12192+38413</f>
        <v>50605</v>
      </c>
      <c r="O68" s="83"/>
      <c r="P68" s="84"/>
      <c r="Q68" s="69"/>
    </row>
    <row r="69" spans="3:17" s="73" customFormat="1" ht="62.25" customHeight="1" outlineLevel="1" x14ac:dyDescent="0.25">
      <c r="C69" s="95" t="s">
        <v>1423</v>
      </c>
      <c r="D69" s="70" t="s">
        <v>1398</v>
      </c>
      <c r="E69" s="71">
        <f t="shared" si="12"/>
        <v>513156.4</v>
      </c>
      <c r="F69" s="72">
        <f t="shared" si="13"/>
        <v>317948.40000000002</v>
      </c>
      <c r="G69" s="82">
        <v>405699</v>
      </c>
      <c r="H69" s="83">
        <v>251183.6</v>
      </c>
      <c r="I69" s="83">
        <v>102368</v>
      </c>
      <c r="J69" s="83">
        <v>62795.9</v>
      </c>
      <c r="K69" s="83">
        <f>2589.4+2500</f>
        <v>5089.3999999999996</v>
      </c>
      <c r="L69" s="83">
        <f>1939.6+2029.3</f>
        <v>3968.8999999999996</v>
      </c>
      <c r="M69" s="83"/>
      <c r="N69" s="83"/>
      <c r="O69" s="83"/>
      <c r="P69" s="84"/>
      <c r="Q69" s="69"/>
    </row>
    <row r="70" spans="3:17" s="73" customFormat="1" ht="62.25" customHeight="1" outlineLevel="1" x14ac:dyDescent="0.25">
      <c r="C70" s="95" t="s">
        <v>1424</v>
      </c>
      <c r="D70" s="70" t="s">
        <v>1373</v>
      </c>
      <c r="E70" s="109">
        <f t="shared" si="12"/>
        <v>19378750</v>
      </c>
      <c r="F70" s="80">
        <f t="shared" si="13"/>
        <v>18360950</v>
      </c>
      <c r="G70" s="75"/>
      <c r="H70" s="76"/>
      <c r="I70" s="76"/>
      <c r="J70" s="76"/>
      <c r="K70" s="76">
        <v>19378750</v>
      </c>
      <c r="L70" s="76">
        <v>18360950</v>
      </c>
      <c r="M70" s="76"/>
      <c r="N70" s="76"/>
      <c r="O70" s="76"/>
      <c r="P70" s="85"/>
      <c r="Q70" s="69"/>
    </row>
    <row r="71" spans="3:17" s="73" customFormat="1" ht="62.25" customHeight="1" outlineLevel="1" x14ac:dyDescent="0.25">
      <c r="C71" s="95" t="s">
        <v>1425</v>
      </c>
      <c r="D71" s="70" t="s">
        <v>1420</v>
      </c>
      <c r="E71" s="109">
        <f t="shared" si="12"/>
        <v>2578245</v>
      </c>
      <c r="F71" s="80">
        <f t="shared" si="13"/>
        <v>1616737</v>
      </c>
      <c r="G71" s="82">
        <v>1431430</v>
      </c>
      <c r="H71" s="83">
        <v>847117</v>
      </c>
      <c r="I71" s="83">
        <v>356925</v>
      </c>
      <c r="J71" s="83">
        <v>177429</v>
      </c>
      <c r="K71" s="83">
        <v>789890</v>
      </c>
      <c r="L71" s="76">
        <v>592191</v>
      </c>
      <c r="M71" s="76">
        <f>3000+5292</f>
        <v>8292</v>
      </c>
      <c r="N71" s="76">
        <v>5279</v>
      </c>
      <c r="O71" s="86"/>
      <c r="P71" s="85"/>
      <c r="Q71" s="69"/>
    </row>
    <row r="72" spans="3:17" s="73" customFormat="1" ht="62.25" customHeight="1" outlineLevel="1" x14ac:dyDescent="0.25">
      <c r="C72" s="95" t="s">
        <v>1426</v>
      </c>
      <c r="D72" s="70" t="s">
        <v>1356</v>
      </c>
      <c r="E72" s="109">
        <f t="shared" si="12"/>
        <v>3669305</v>
      </c>
      <c r="F72" s="80">
        <f t="shared" si="13"/>
        <v>2384448.7999999998</v>
      </c>
      <c r="G72" s="75">
        <v>1889868</v>
      </c>
      <c r="H72" s="76">
        <v>1263684.6000000001</v>
      </c>
      <c r="I72" s="76">
        <v>473489</v>
      </c>
      <c r="J72" s="76">
        <v>262671.8</v>
      </c>
      <c r="K72" s="76">
        <v>1305948</v>
      </c>
      <c r="L72" s="76">
        <v>858092.4</v>
      </c>
      <c r="M72" s="76">
        <f>1000+7186</f>
        <v>8186</v>
      </c>
      <c r="N72" s="76">
        <v>5074.8999999999996</v>
      </c>
      <c r="O72" s="86"/>
      <c r="P72" s="85"/>
      <c r="Q72" s="69"/>
    </row>
    <row r="73" spans="3:17" s="73" customFormat="1" ht="62.25" customHeight="1" outlineLevel="1" x14ac:dyDescent="0.25">
      <c r="C73" s="95" t="s">
        <v>1427</v>
      </c>
      <c r="D73" s="70" t="s">
        <v>1378</v>
      </c>
      <c r="E73" s="109">
        <f t="shared" si="12"/>
        <v>4197362</v>
      </c>
      <c r="F73" s="80">
        <f t="shared" si="13"/>
        <v>2718540.6999999997</v>
      </c>
      <c r="G73" s="75">
        <v>2061806</v>
      </c>
      <c r="H73" s="76">
        <v>1547309.2</v>
      </c>
      <c r="I73" s="76">
        <v>520834</v>
      </c>
      <c r="J73" s="76">
        <v>322489.90000000002</v>
      </c>
      <c r="K73" s="76">
        <v>1614722</v>
      </c>
      <c r="L73" s="76">
        <v>848741.6</v>
      </c>
      <c r="M73" s="76">
        <f>2000+7000</f>
        <v>9000</v>
      </c>
      <c r="N73" s="76">
        <f>1990+6980.4</f>
        <v>8970.4</v>
      </c>
      <c r="O73" s="86"/>
      <c r="P73" s="85"/>
      <c r="Q73" s="69"/>
    </row>
    <row r="74" spans="3:17" s="73" customFormat="1" ht="62.25" customHeight="1" outlineLevel="1" x14ac:dyDescent="0.25">
      <c r="C74" s="95" t="s">
        <v>1428</v>
      </c>
      <c r="D74" s="70" t="s">
        <v>1379</v>
      </c>
      <c r="E74" s="109">
        <f t="shared" si="12"/>
        <v>3277977.5</v>
      </c>
      <c r="F74" s="80">
        <f t="shared" si="13"/>
        <v>2607734.4</v>
      </c>
      <c r="G74" s="75">
        <v>1424372</v>
      </c>
      <c r="H74" s="76">
        <v>1165326.7</v>
      </c>
      <c r="I74" s="76">
        <v>462839</v>
      </c>
      <c r="J74" s="76">
        <v>274448.59999999998</v>
      </c>
      <c r="K74" s="76">
        <v>1390766.5</v>
      </c>
      <c r="L74" s="76">
        <v>1167959.1000000001</v>
      </c>
      <c r="M74" s="76">
        <f>1700+10500</f>
        <v>12200</v>
      </c>
      <c r="N74" s="76">
        <f>850+6399.5</f>
        <v>7249.5</v>
      </c>
      <c r="O74" s="86"/>
      <c r="P74" s="85"/>
      <c r="Q74" s="69"/>
    </row>
    <row r="75" spans="3:17" s="73" customFormat="1" ht="62.25" customHeight="1" outlineLevel="1" x14ac:dyDescent="0.25">
      <c r="C75" s="95" t="s">
        <v>1429</v>
      </c>
      <c r="D75" s="70" t="s">
        <v>1357</v>
      </c>
      <c r="E75" s="109">
        <f t="shared" si="12"/>
        <v>3933473.9000000004</v>
      </c>
      <c r="F75" s="80">
        <f t="shared" si="13"/>
        <v>3051884.3000000003</v>
      </c>
      <c r="G75" s="75">
        <v>1857201</v>
      </c>
      <c r="H75" s="76">
        <v>1686294.6</v>
      </c>
      <c r="I75" s="76">
        <v>473927</v>
      </c>
      <c r="J75" s="76">
        <v>383297.2</v>
      </c>
      <c r="K75" s="76">
        <f>1592595.1+9750.8</f>
        <v>1602345.9000000001</v>
      </c>
      <c r="L75" s="76">
        <v>982292.5</v>
      </c>
      <c r="M75" s="76">
        <f>5000+8752</f>
        <v>13752</v>
      </c>
      <c r="N75" s="76">
        <f>2500+8739.5</f>
        <v>11239.5</v>
      </c>
      <c r="O75" s="86"/>
      <c r="P75" s="85"/>
      <c r="Q75" s="69"/>
    </row>
    <row r="76" spans="3:17" s="73" customFormat="1" ht="62.25" customHeight="1" outlineLevel="1" x14ac:dyDescent="0.25">
      <c r="C76" s="95" t="s">
        <v>1430</v>
      </c>
      <c r="D76" s="70" t="s">
        <v>1380</v>
      </c>
      <c r="E76" s="109">
        <f t="shared" si="12"/>
        <v>3815289</v>
      </c>
      <c r="F76" s="80">
        <f t="shared" si="13"/>
        <v>2611918.9</v>
      </c>
      <c r="G76" s="75">
        <v>1828162</v>
      </c>
      <c r="H76" s="76">
        <v>1276325.1000000001</v>
      </c>
      <c r="I76" s="76">
        <v>458882</v>
      </c>
      <c r="J76" s="76">
        <v>263227.90000000002</v>
      </c>
      <c r="K76" s="76">
        <v>1528245</v>
      </c>
      <c r="L76" s="76">
        <v>1072365.8999999999</v>
      </c>
      <c r="M76" s="76">
        <f>4000+8700</f>
        <v>12700</v>
      </c>
      <c r="N76" s="76">
        <f>3720+8000</f>
        <v>11720</v>
      </c>
      <c r="O76" s="86"/>
      <c r="P76" s="85"/>
      <c r="Q76" s="69"/>
    </row>
    <row r="77" spans="3:17" s="73" customFormat="1" ht="62.25" customHeight="1" outlineLevel="1" x14ac:dyDescent="0.25">
      <c r="C77" s="95" t="s">
        <v>1431</v>
      </c>
      <c r="D77" s="70" t="s">
        <v>1381</v>
      </c>
      <c r="E77" s="109">
        <f t="shared" si="12"/>
        <v>3736146</v>
      </c>
      <c r="F77" s="80">
        <f t="shared" si="13"/>
        <v>2387729.9000000004</v>
      </c>
      <c r="G77" s="75">
        <v>1933910.7</v>
      </c>
      <c r="H77" s="76">
        <v>1275387.1000000001</v>
      </c>
      <c r="I77" s="76">
        <v>477386.3</v>
      </c>
      <c r="J77" s="76">
        <v>285953.2</v>
      </c>
      <c r="K77" s="76">
        <v>1324849</v>
      </c>
      <c r="L77" s="76">
        <v>826389.6</v>
      </c>
      <c r="M77" s="76">
        <f>1200+8500</f>
        <v>9700</v>
      </c>
      <c r="N77" s="76">
        <v>840</v>
      </c>
      <c r="O77" s="86"/>
      <c r="P77" s="85"/>
      <c r="Q77" s="69"/>
    </row>
    <row r="78" spans="3:17" s="73" customFormat="1" ht="62.25" customHeight="1" outlineLevel="1" x14ac:dyDescent="0.25">
      <c r="C78" s="95" t="s">
        <v>1432</v>
      </c>
      <c r="D78" s="70" t="s">
        <v>1382</v>
      </c>
      <c r="E78" s="109">
        <f t="shared" si="12"/>
        <v>4046158</v>
      </c>
      <c r="F78" s="80">
        <f t="shared" si="13"/>
        <v>2672351.7999999998</v>
      </c>
      <c r="G78" s="75">
        <v>1949344</v>
      </c>
      <c r="H78" s="76">
        <v>1486434.6</v>
      </c>
      <c r="I78" s="76">
        <v>487879</v>
      </c>
      <c r="J78" s="76">
        <v>312096.8</v>
      </c>
      <c r="K78" s="76">
        <v>1608935</v>
      </c>
      <c r="L78" s="76">
        <v>873820.4</v>
      </c>
      <c r="M78" s="76">
        <f>2000+8492</f>
        <v>10492</v>
      </c>
      <c r="N78" s="76">
        <v>6601.5</v>
      </c>
      <c r="O78" s="86"/>
      <c r="P78" s="85"/>
      <c r="Q78" s="69"/>
    </row>
    <row r="79" spans="3:17" s="73" customFormat="1" ht="62.25" customHeight="1" outlineLevel="1" x14ac:dyDescent="0.25">
      <c r="C79" s="95" t="s">
        <v>1433</v>
      </c>
      <c r="D79" s="70" t="s">
        <v>1358</v>
      </c>
      <c r="E79" s="109">
        <f t="shared" si="12"/>
        <v>3653467</v>
      </c>
      <c r="F79" s="80">
        <f t="shared" si="13"/>
        <v>2718418.9</v>
      </c>
      <c r="G79" s="75">
        <v>1788389</v>
      </c>
      <c r="H79" s="76">
        <v>1502604.4</v>
      </c>
      <c r="I79" s="76">
        <v>449960</v>
      </c>
      <c r="J79" s="76">
        <v>312095.40000000002</v>
      </c>
      <c r="K79" s="76">
        <v>1415118</v>
      </c>
      <c r="L79" s="76">
        <v>903719.1</v>
      </c>
      <c r="M79" s="76">
        <f>2800+7491</f>
        <v>10291</v>
      </c>
      <c r="N79" s="76">
        <v>3050</v>
      </c>
      <c r="O79" s="86"/>
      <c r="P79" s="85"/>
      <c r="Q79" s="69"/>
    </row>
    <row r="80" spans="3:17" s="73" customFormat="1" ht="62.25" customHeight="1" outlineLevel="1" x14ac:dyDescent="0.25">
      <c r="C80" s="95" t="s">
        <v>1434</v>
      </c>
      <c r="D80" s="70" t="s">
        <v>1359</v>
      </c>
      <c r="E80" s="109">
        <f t="shared" si="12"/>
        <v>3698441.9</v>
      </c>
      <c r="F80" s="80">
        <f t="shared" si="13"/>
        <v>2422482.7999999998</v>
      </c>
      <c r="G80" s="75">
        <v>1879094</v>
      </c>
      <c r="H80" s="76">
        <v>1302086.3999999999</v>
      </c>
      <c r="I80" s="76">
        <v>472023</v>
      </c>
      <c r="J80" s="76">
        <v>268240.40000000002</v>
      </c>
      <c r="K80" s="76">
        <v>1347324.9</v>
      </c>
      <c r="L80" s="76">
        <v>852156</v>
      </c>
      <c r="M80" s="76">
        <f>1500+8487</f>
        <v>9987</v>
      </c>
      <c r="N80" s="76">
        <f>550+8392.8</f>
        <v>8942.7999999999993</v>
      </c>
      <c r="O80" s="86"/>
      <c r="P80" s="85"/>
      <c r="Q80" s="69"/>
    </row>
    <row r="81" spans="3:17" s="73" customFormat="1" ht="62.25" customHeight="1" outlineLevel="1" x14ac:dyDescent="0.25">
      <c r="C81" s="95" t="s">
        <v>1435</v>
      </c>
      <c r="D81" s="70" t="s">
        <v>1360</v>
      </c>
      <c r="E81" s="109">
        <f t="shared" si="12"/>
        <v>3889472</v>
      </c>
      <c r="F81" s="80">
        <f t="shared" si="13"/>
        <v>3399435.1</v>
      </c>
      <c r="G81" s="75">
        <v>1885249</v>
      </c>
      <c r="H81" s="76">
        <v>1636193.4</v>
      </c>
      <c r="I81" s="76">
        <v>477409</v>
      </c>
      <c r="J81" s="76">
        <v>409143.7</v>
      </c>
      <c r="K81" s="76">
        <v>1526814</v>
      </c>
      <c r="L81" s="76">
        <v>1354098</v>
      </c>
      <c r="M81" s="76">
        <f>1000+9000</f>
        <v>10000</v>
      </c>
      <c r="N81" s="76">
        <f>998+8997</f>
        <v>9995</v>
      </c>
      <c r="O81" s="86"/>
      <c r="P81" s="85"/>
      <c r="Q81" s="69"/>
    </row>
    <row r="82" spans="3:17" s="73" customFormat="1" ht="62.25" customHeight="1" outlineLevel="1" x14ac:dyDescent="0.25">
      <c r="C82" s="95" t="s">
        <v>1436</v>
      </c>
      <c r="D82" s="70" t="s">
        <v>1361</v>
      </c>
      <c r="E82" s="109">
        <f t="shared" si="12"/>
        <v>3929859.1</v>
      </c>
      <c r="F82" s="80">
        <f t="shared" si="13"/>
        <v>2341769.4</v>
      </c>
      <c r="G82" s="75">
        <v>1784206</v>
      </c>
      <c r="H82" s="76">
        <v>1375132.7</v>
      </c>
      <c r="I82" s="76">
        <v>467052</v>
      </c>
      <c r="J82" s="76">
        <v>295048.2</v>
      </c>
      <c r="K82" s="76">
        <v>1678601.1</v>
      </c>
      <c r="L82" s="76">
        <v>671588.5</v>
      </c>
      <c r="M82" s="76">
        <f>5000+8488.2</f>
        <v>13488.2</v>
      </c>
      <c r="N82" s="76">
        <v>5653.6</v>
      </c>
      <c r="O82" s="86"/>
      <c r="P82" s="85"/>
      <c r="Q82" s="69"/>
    </row>
    <row r="83" spans="3:17" s="73" customFormat="1" ht="62.25" customHeight="1" outlineLevel="1" x14ac:dyDescent="0.25">
      <c r="C83" s="95" t="s">
        <v>1437</v>
      </c>
      <c r="D83" s="70" t="s">
        <v>1383</v>
      </c>
      <c r="E83" s="109">
        <f t="shared" si="12"/>
        <v>3672715.8</v>
      </c>
      <c r="F83" s="80">
        <f t="shared" si="13"/>
        <v>2158663.9</v>
      </c>
      <c r="G83" s="75">
        <v>1921990</v>
      </c>
      <c r="H83" s="76">
        <v>1206575.7</v>
      </c>
      <c r="I83" s="76">
        <v>486457</v>
      </c>
      <c r="J83" s="76">
        <v>280337.2</v>
      </c>
      <c r="K83" s="76">
        <v>1264268.8</v>
      </c>
      <c r="L83" s="76">
        <v>671751</v>
      </c>
      <c r="M83" s="76">
        <f>2500+9000</f>
        <v>11500</v>
      </c>
      <c r="N83" s="76"/>
      <c r="O83" s="86"/>
      <c r="P83" s="85"/>
      <c r="Q83" s="69"/>
    </row>
    <row r="84" spans="3:17" s="73" customFormat="1" ht="62.25" customHeight="1" outlineLevel="1" x14ac:dyDescent="0.25">
      <c r="C84" s="95" t="s">
        <v>1438</v>
      </c>
      <c r="D84" s="70" t="s">
        <v>1362</v>
      </c>
      <c r="E84" s="109">
        <f t="shared" si="12"/>
        <v>3428513</v>
      </c>
      <c r="F84" s="80">
        <f t="shared" si="13"/>
        <v>2578651.6999999997</v>
      </c>
      <c r="G84" s="75">
        <v>1976646</v>
      </c>
      <c r="H84" s="76">
        <v>1518304.2</v>
      </c>
      <c r="I84" s="76">
        <v>495205</v>
      </c>
      <c r="J84" s="76">
        <v>322978.90000000002</v>
      </c>
      <c r="K84" s="76">
        <v>956662</v>
      </c>
      <c r="L84" s="76">
        <v>737368.6</v>
      </c>
      <c r="M84" s="76">
        <v>3360</v>
      </c>
      <c r="N84" s="76">
        <v>2982</v>
      </c>
      <c r="O84" s="86"/>
      <c r="P84" s="85"/>
      <c r="Q84" s="69"/>
    </row>
    <row r="85" spans="3:17" s="73" customFormat="1" ht="62.25" customHeight="1" outlineLevel="1" x14ac:dyDescent="0.25">
      <c r="C85" s="95" t="s">
        <v>1439</v>
      </c>
      <c r="D85" s="70" t="s">
        <v>1363</v>
      </c>
      <c r="E85" s="109">
        <f t="shared" si="12"/>
        <v>4742435</v>
      </c>
      <c r="F85" s="80">
        <f t="shared" si="13"/>
        <v>3506479.4</v>
      </c>
      <c r="G85" s="75">
        <v>1749223</v>
      </c>
      <c r="H85" s="76">
        <v>1447609.5</v>
      </c>
      <c r="I85" s="76">
        <v>451412</v>
      </c>
      <c r="J85" s="76">
        <v>321546.5</v>
      </c>
      <c r="K85" s="76">
        <v>2541800</v>
      </c>
      <c r="L85" s="76">
        <v>1737323.4</v>
      </c>
      <c r="M85" s="76">
        <f>11000+16900</f>
        <v>27900</v>
      </c>
      <c r="N85" s="76">
        <f>6820+7796.4</f>
        <v>14616.4</v>
      </c>
      <c r="O85" s="86"/>
      <c r="P85" s="85"/>
      <c r="Q85" s="69"/>
    </row>
    <row r="86" spans="3:17" s="73" customFormat="1" ht="62.25" customHeight="1" outlineLevel="1" x14ac:dyDescent="0.25">
      <c r="C86" s="95" t="s">
        <v>1440</v>
      </c>
      <c r="D86" s="70" t="s">
        <v>1384</v>
      </c>
      <c r="E86" s="109">
        <f t="shared" si="12"/>
        <v>5989240</v>
      </c>
      <c r="F86" s="80">
        <f t="shared" si="13"/>
        <v>3957137.6999999997</v>
      </c>
      <c r="G86" s="75">
        <v>3097452</v>
      </c>
      <c r="H86" s="76">
        <v>2277774.7999999998</v>
      </c>
      <c r="I86" s="76">
        <v>784368</v>
      </c>
      <c r="J86" s="76">
        <v>461985.4</v>
      </c>
      <c r="K86" s="76">
        <v>2107420</v>
      </c>
      <c r="L86" s="76">
        <v>1217377.5</v>
      </c>
      <c r="M86" s="76">
        <v>2270</v>
      </c>
      <c r="N86" s="76"/>
      <c r="O86" s="86"/>
      <c r="P86" s="85"/>
      <c r="Q86" s="69"/>
    </row>
    <row r="87" spans="3:17" s="73" customFormat="1" ht="62.25" customHeight="1" outlineLevel="1" x14ac:dyDescent="0.25">
      <c r="C87" s="95" t="s">
        <v>1441</v>
      </c>
      <c r="D87" s="70" t="s">
        <v>1385</v>
      </c>
      <c r="E87" s="109">
        <f t="shared" si="12"/>
        <v>9780847</v>
      </c>
      <c r="F87" s="80">
        <f t="shared" si="13"/>
        <v>6301513.0999999996</v>
      </c>
      <c r="G87" s="75">
        <v>4398843</v>
      </c>
      <c r="H87" s="76">
        <v>2612251.5</v>
      </c>
      <c r="I87" s="76">
        <v>1021914</v>
      </c>
      <c r="J87" s="76">
        <v>643041.5</v>
      </c>
      <c r="K87" s="76">
        <v>4360090</v>
      </c>
      <c r="L87" s="76">
        <v>3046220.1</v>
      </c>
      <c r="M87" s="76">
        <v>21170</v>
      </c>
      <c r="N87" s="76">
        <v>21164.6</v>
      </c>
      <c r="O87" s="86"/>
      <c r="P87" s="85"/>
      <c r="Q87" s="69"/>
    </row>
    <row r="88" spans="3:17" s="73" customFormat="1" ht="62.25" customHeight="1" outlineLevel="1" x14ac:dyDescent="0.25">
      <c r="C88" s="95" t="s">
        <v>1442</v>
      </c>
      <c r="D88" s="70" t="s">
        <v>1386</v>
      </c>
      <c r="E88" s="109">
        <f t="shared" si="12"/>
        <v>3133774</v>
      </c>
      <c r="F88" s="80">
        <f t="shared" si="13"/>
        <v>1940387.6</v>
      </c>
      <c r="G88" s="75">
        <v>1510861</v>
      </c>
      <c r="H88" s="76">
        <v>1011863.5</v>
      </c>
      <c r="I88" s="76">
        <v>376563</v>
      </c>
      <c r="J88" s="76">
        <v>226527.8</v>
      </c>
      <c r="K88" s="76">
        <v>1246350</v>
      </c>
      <c r="L88" s="76">
        <v>701996.3</v>
      </c>
      <c r="M88" s="76">
        <f>5000+21170</f>
        <v>26170</v>
      </c>
      <c r="N88" s="76">
        <f>3563.7+21165.5</f>
        <v>24729.200000000001</v>
      </c>
      <c r="O88" s="86"/>
      <c r="P88" s="85"/>
      <c r="Q88" s="69"/>
    </row>
    <row r="89" spans="3:17" s="73" customFormat="1" ht="62.25" customHeight="1" outlineLevel="1" x14ac:dyDescent="0.25">
      <c r="C89" s="95" t="s">
        <v>1443</v>
      </c>
      <c r="D89" s="70" t="s">
        <v>1336</v>
      </c>
      <c r="E89" s="109">
        <f t="shared" si="12"/>
        <v>3024540</v>
      </c>
      <c r="F89" s="80">
        <f t="shared" si="13"/>
        <v>1932329.0000000002</v>
      </c>
      <c r="G89" s="75">
        <v>1657944</v>
      </c>
      <c r="H89" s="76">
        <v>1049057.6000000001</v>
      </c>
      <c r="I89" s="76">
        <v>413746</v>
      </c>
      <c r="J89" s="76">
        <v>217984.3</v>
      </c>
      <c r="K89" s="76">
        <v>952850</v>
      </c>
      <c r="L89" s="76">
        <v>665287.1</v>
      </c>
      <c r="M89" s="76">
        <f>1000+3600</f>
        <v>4600</v>
      </c>
      <c r="N89" s="76">
        <f>215+1079.9</f>
        <v>1294.9000000000001</v>
      </c>
      <c r="O89" s="86"/>
      <c r="P89" s="85"/>
      <c r="Q89" s="69"/>
    </row>
    <row r="90" spans="3:17" s="73" customFormat="1" ht="62.25" customHeight="1" outlineLevel="1" x14ac:dyDescent="0.25">
      <c r="C90" s="95" t="s">
        <v>1444</v>
      </c>
      <c r="D90" s="70" t="s">
        <v>1337</v>
      </c>
      <c r="E90" s="109">
        <f t="shared" si="12"/>
        <v>3837701</v>
      </c>
      <c r="F90" s="80">
        <f t="shared" si="13"/>
        <v>1656115.2</v>
      </c>
      <c r="G90" s="75">
        <v>1773485</v>
      </c>
      <c r="H90" s="76">
        <v>928057.5</v>
      </c>
      <c r="I90" s="76">
        <v>442636</v>
      </c>
      <c r="J90" s="76">
        <v>193315.4</v>
      </c>
      <c r="K90" s="76">
        <v>1621580</v>
      </c>
      <c r="L90" s="76">
        <v>534742.30000000005</v>
      </c>
      <c r="M90" s="76">
        <v>5100</v>
      </c>
      <c r="N90" s="76">
        <v>5099.8999999999996</v>
      </c>
      <c r="O90" s="86"/>
      <c r="P90" s="85"/>
      <c r="Q90" s="69"/>
    </row>
    <row r="91" spans="3:17" s="73" customFormat="1" ht="62.25" customHeight="1" outlineLevel="1" x14ac:dyDescent="0.25">
      <c r="C91" s="95" t="s">
        <v>1445</v>
      </c>
      <c r="D91" s="70" t="s">
        <v>1387</v>
      </c>
      <c r="E91" s="109">
        <f t="shared" si="12"/>
        <v>3500955</v>
      </c>
      <c r="F91" s="80">
        <f t="shared" si="13"/>
        <v>2189673.4000000004</v>
      </c>
      <c r="G91" s="75">
        <v>1986208</v>
      </c>
      <c r="H91" s="76">
        <v>1246046.6000000001</v>
      </c>
      <c r="I91" s="76">
        <v>499287</v>
      </c>
      <c r="J91" s="76">
        <v>265006.2</v>
      </c>
      <c r="K91" s="76">
        <v>1015460</v>
      </c>
      <c r="L91" s="76">
        <v>678620.6</v>
      </c>
      <c r="M91" s="76">
        <v>6600</v>
      </c>
      <c r="N91" s="76">
        <v>4353.5</v>
      </c>
      <c r="O91" s="86"/>
      <c r="P91" s="85"/>
      <c r="Q91" s="69"/>
    </row>
    <row r="92" spans="3:17" s="73" customFormat="1" ht="62.25" customHeight="1" outlineLevel="1" x14ac:dyDescent="0.25">
      <c r="C92" s="95" t="s">
        <v>1446</v>
      </c>
      <c r="D92" s="70" t="s">
        <v>1388</v>
      </c>
      <c r="E92" s="109">
        <f t="shared" si="12"/>
        <v>3230054</v>
      </c>
      <c r="F92" s="80">
        <f t="shared" si="13"/>
        <v>2127335.1999999997</v>
      </c>
      <c r="G92" s="75">
        <v>1665573</v>
      </c>
      <c r="H92" s="76">
        <v>1140736.8999999999</v>
      </c>
      <c r="I92" s="76">
        <v>414715</v>
      </c>
      <c r="J92" s="76">
        <v>232147.4</v>
      </c>
      <c r="K92" s="76">
        <v>1149766</v>
      </c>
      <c r="L92" s="76">
        <v>754450.9</v>
      </c>
      <c r="M92" s="76">
        <v>7800</v>
      </c>
      <c r="N92" s="76">
        <v>4477.8999999999996</v>
      </c>
      <c r="O92" s="86"/>
      <c r="P92" s="85"/>
      <c r="Q92" s="69"/>
    </row>
    <row r="93" spans="3:17" s="73" customFormat="1" ht="63.75" customHeight="1" outlineLevel="1" x14ac:dyDescent="0.25">
      <c r="C93" s="95" t="s">
        <v>1447</v>
      </c>
      <c r="D93" s="70" t="s">
        <v>1389</v>
      </c>
      <c r="E93" s="109">
        <f t="shared" si="12"/>
        <v>2578245</v>
      </c>
      <c r="F93" s="80">
        <f t="shared" si="13"/>
        <v>1616737.3</v>
      </c>
      <c r="G93" s="75">
        <v>1431430</v>
      </c>
      <c r="H93" s="76">
        <v>847117.1</v>
      </c>
      <c r="I93" s="76">
        <v>356925</v>
      </c>
      <c r="J93" s="76">
        <v>177428.8</v>
      </c>
      <c r="K93" s="76">
        <v>789890</v>
      </c>
      <c r="L93" s="76">
        <v>592191.4</v>
      </c>
      <c r="M93" s="76">
        <f>3000+5292</f>
        <v>8292</v>
      </c>
      <c r="N93" s="76">
        <v>5278.5</v>
      </c>
      <c r="O93" s="86"/>
      <c r="P93" s="85"/>
      <c r="Q93" s="69"/>
    </row>
    <row r="94" spans="3:17" s="73" customFormat="1" ht="63.75" customHeight="1" outlineLevel="1" x14ac:dyDescent="0.25">
      <c r="C94" s="95" t="s">
        <v>1448</v>
      </c>
      <c r="D94" s="70" t="s">
        <v>1390</v>
      </c>
      <c r="E94" s="109">
        <f t="shared" si="12"/>
        <v>3078879</v>
      </c>
      <c r="F94" s="80">
        <f t="shared" si="13"/>
        <v>2406822.2999999998</v>
      </c>
      <c r="G94" s="75">
        <v>1485107</v>
      </c>
      <c r="H94" s="76">
        <v>1343744.3</v>
      </c>
      <c r="I94" s="76">
        <v>494360</v>
      </c>
      <c r="J94" s="76">
        <v>281607.8</v>
      </c>
      <c r="K94" s="76">
        <v>1099412</v>
      </c>
      <c r="L94" s="76">
        <v>781470.2</v>
      </c>
      <c r="M94" s="76">
        <f>1920+4234</f>
        <v>6154</v>
      </c>
      <c r="N94" s="76"/>
      <c r="O94" s="86"/>
      <c r="P94" s="85"/>
      <c r="Q94" s="69"/>
    </row>
    <row r="95" spans="3:17" s="73" customFormat="1" ht="63.75" customHeight="1" outlineLevel="1" x14ac:dyDescent="0.25">
      <c r="C95" s="95" t="s">
        <v>1449</v>
      </c>
      <c r="D95" s="70" t="s">
        <v>1391</v>
      </c>
      <c r="E95" s="109">
        <f t="shared" si="12"/>
        <v>3130946</v>
      </c>
      <c r="F95" s="80">
        <f t="shared" si="13"/>
        <v>2063140.2000000002</v>
      </c>
      <c r="G95" s="75">
        <v>1529644</v>
      </c>
      <c r="H95" s="76">
        <v>1033233.8</v>
      </c>
      <c r="I95" s="76">
        <v>380799</v>
      </c>
      <c r="J95" s="76">
        <v>211444.5</v>
      </c>
      <c r="K95" s="76">
        <v>1220503</v>
      </c>
      <c r="L95" s="76">
        <v>818461.9</v>
      </c>
      <c r="M95" s="76">
        <f>5000+3010</f>
        <v>8010</v>
      </c>
      <c r="N95" s="76">
        <f>4401+2982.9</f>
        <v>7383.9</v>
      </c>
      <c r="O95" s="86"/>
      <c r="P95" s="85"/>
      <c r="Q95" s="69"/>
    </row>
    <row r="96" spans="3:17" s="73" customFormat="1" ht="63.75" customHeight="1" outlineLevel="1" x14ac:dyDescent="0.25">
      <c r="C96" s="95" t="s">
        <v>1450</v>
      </c>
      <c r="D96" s="98" t="s">
        <v>1392</v>
      </c>
      <c r="E96" s="109">
        <f t="shared" si="12"/>
        <v>3719843</v>
      </c>
      <c r="F96" s="80">
        <f t="shared" si="13"/>
        <v>2603899.7000000002</v>
      </c>
      <c r="G96" s="75">
        <v>1963992</v>
      </c>
      <c r="H96" s="76">
        <v>1314372</v>
      </c>
      <c r="I96" s="76">
        <v>488991</v>
      </c>
      <c r="J96" s="76">
        <v>275268.59999999998</v>
      </c>
      <c r="K96" s="76">
        <v>1266860</v>
      </c>
      <c r="L96" s="76">
        <v>1014259.1</v>
      </c>
      <c r="M96" s="76">
        <f>1000+5310</f>
        <v>6310</v>
      </c>
      <c r="N96" s="76">
        <v>5296.5</v>
      </c>
      <c r="O96" s="76"/>
      <c r="P96" s="77"/>
      <c r="Q96" s="69"/>
    </row>
    <row r="97" spans="3:17" s="73" customFormat="1" ht="63.75" customHeight="1" x14ac:dyDescent="0.25">
      <c r="C97" s="95" t="s">
        <v>1451</v>
      </c>
      <c r="D97" s="70" t="s">
        <v>1393</v>
      </c>
      <c r="E97" s="109">
        <f t="shared" si="12"/>
        <v>3535182</v>
      </c>
      <c r="F97" s="80">
        <f t="shared" si="13"/>
        <v>2570488.0999999996</v>
      </c>
      <c r="G97" s="75">
        <v>1697355</v>
      </c>
      <c r="H97" s="76">
        <v>1176112.2</v>
      </c>
      <c r="I97" s="76">
        <v>427607</v>
      </c>
      <c r="J97" s="76">
        <v>250696.3</v>
      </c>
      <c r="K97" s="76">
        <v>1410220</v>
      </c>
      <c r="L97" s="76">
        <v>1143679.6000000001</v>
      </c>
      <c r="M97" s="76">
        <v>2500</v>
      </c>
      <c r="N97" s="76">
        <v>2354.9</v>
      </c>
      <c r="O97" s="76"/>
      <c r="P97" s="77"/>
      <c r="Q97" s="69"/>
    </row>
    <row r="98" spans="3:17" s="73" customFormat="1" ht="63.75" customHeight="1" x14ac:dyDescent="0.25">
      <c r="C98" s="95" t="s">
        <v>1452</v>
      </c>
      <c r="D98" s="70" t="s">
        <v>1394</v>
      </c>
      <c r="E98" s="89">
        <f t="shared" si="12"/>
        <v>1464557</v>
      </c>
      <c r="F98" s="80">
        <f t="shared" si="13"/>
        <v>672674.4</v>
      </c>
      <c r="G98" s="90">
        <v>889584</v>
      </c>
      <c r="H98" s="91">
        <v>457133.3</v>
      </c>
      <c r="I98" s="76">
        <v>220173</v>
      </c>
      <c r="J98" s="76">
        <v>109825.9</v>
      </c>
      <c r="K98" s="76">
        <v>354800</v>
      </c>
      <c r="L98" s="76">
        <v>105715.2</v>
      </c>
      <c r="M98" s="76">
        <f>3000+5800</f>
        <v>8800</v>
      </c>
      <c r="N98" s="76">
        <v>1999.1</v>
      </c>
      <c r="O98" s="91"/>
      <c r="P98" s="77"/>
      <c r="Q98" s="69"/>
    </row>
    <row r="99" spans="3:17" s="73" customFormat="1" ht="63.75" customHeight="1" x14ac:dyDescent="0.25">
      <c r="C99" s="95" t="s">
        <v>1453</v>
      </c>
      <c r="D99" s="98" t="s">
        <v>1395</v>
      </c>
      <c r="E99" s="89">
        <f t="shared" ref="E99:E103" si="14">+G99+K99+O99+I99</f>
        <v>4126938</v>
      </c>
      <c r="F99" s="80">
        <f t="shared" ref="F99:F103" si="15">+H99+L99+P99+J99</f>
        <v>2627309.2951300004</v>
      </c>
      <c r="G99" s="90">
        <v>684290</v>
      </c>
      <c r="H99" s="91">
        <v>636210.17299999995</v>
      </c>
      <c r="I99" s="76">
        <v>190398</v>
      </c>
      <c r="J99" s="76">
        <v>158078.65400000001</v>
      </c>
      <c r="K99" s="76">
        <v>3252250</v>
      </c>
      <c r="L99" s="76">
        <v>1833020.4681300002</v>
      </c>
      <c r="M99" s="76"/>
      <c r="N99" s="76"/>
      <c r="O99" s="91"/>
      <c r="P99" s="77"/>
      <c r="Q99" s="69"/>
    </row>
    <row r="100" spans="3:17" ht="63.75" customHeight="1" x14ac:dyDescent="0.25">
      <c r="C100" s="95" t="s">
        <v>1454</v>
      </c>
      <c r="D100" s="98" t="s">
        <v>1374</v>
      </c>
      <c r="E100" s="89">
        <f t="shared" si="14"/>
        <v>3836932</v>
      </c>
      <c r="F100" s="80">
        <f t="shared" si="15"/>
        <v>2301394.0916900001</v>
      </c>
      <c r="G100" s="90">
        <v>715397</v>
      </c>
      <c r="H100" s="76">
        <v>620893.48</v>
      </c>
      <c r="I100" s="76">
        <v>176235</v>
      </c>
      <c r="J100" s="76">
        <v>154244.19899999999</v>
      </c>
      <c r="K100" s="76">
        <v>2945300</v>
      </c>
      <c r="L100" s="76">
        <v>1526256.4126900001</v>
      </c>
      <c r="M100" s="76"/>
      <c r="N100" s="92"/>
      <c r="O100" s="90"/>
      <c r="P100" s="90"/>
    </row>
    <row r="101" spans="3:17" ht="63.75" customHeight="1" x14ac:dyDescent="0.25">
      <c r="C101" s="87">
        <v>45</v>
      </c>
      <c r="D101" s="98" t="s">
        <v>1375</v>
      </c>
      <c r="E101" s="89">
        <f t="shared" si="14"/>
        <v>3656009</v>
      </c>
      <c r="F101" s="80">
        <f t="shared" si="15"/>
        <v>1962697.2</v>
      </c>
      <c r="G101" s="90">
        <v>2616059</v>
      </c>
      <c r="H101" s="76">
        <v>1541598.5</v>
      </c>
      <c r="I101" s="76">
        <v>642514</v>
      </c>
      <c r="J101" s="76">
        <v>337290.5</v>
      </c>
      <c r="K101" s="76">
        <v>397436</v>
      </c>
      <c r="L101" s="76">
        <v>83808.2</v>
      </c>
      <c r="M101" s="76"/>
      <c r="N101" s="92"/>
      <c r="O101" s="90"/>
      <c r="P101" s="90"/>
    </row>
    <row r="102" spans="3:17" ht="63.75" customHeight="1" x14ac:dyDescent="0.25">
      <c r="C102" s="87">
        <v>46</v>
      </c>
      <c r="D102" s="98" t="s">
        <v>1376</v>
      </c>
      <c r="E102" s="89">
        <f t="shared" si="14"/>
        <v>3578910</v>
      </c>
      <c r="F102" s="80">
        <f t="shared" si="15"/>
        <v>2003103.7000000002</v>
      </c>
      <c r="G102" s="90">
        <v>2748882</v>
      </c>
      <c r="H102" s="76">
        <v>1583672.6</v>
      </c>
      <c r="I102" s="76">
        <v>671889</v>
      </c>
      <c r="J102" s="76">
        <v>351112.8</v>
      </c>
      <c r="K102" s="76">
        <v>158139</v>
      </c>
      <c r="L102" s="76">
        <v>68318.3</v>
      </c>
      <c r="M102" s="76"/>
      <c r="N102" s="92"/>
      <c r="O102" s="90"/>
      <c r="P102" s="90"/>
    </row>
    <row r="103" spans="3:17" ht="63.75" customHeight="1" x14ac:dyDescent="0.25">
      <c r="C103" s="88">
        <v>47</v>
      </c>
      <c r="D103" s="98" t="s">
        <v>1377</v>
      </c>
      <c r="E103" s="89">
        <f t="shared" si="14"/>
        <v>3093990</v>
      </c>
      <c r="F103" s="80">
        <f t="shared" si="15"/>
        <v>1839088.9000000001</v>
      </c>
      <c r="G103" s="90">
        <v>2340120</v>
      </c>
      <c r="H103" s="76">
        <v>1428484.1</v>
      </c>
      <c r="I103" s="76">
        <v>585030</v>
      </c>
      <c r="J103" s="76">
        <v>320382.5</v>
      </c>
      <c r="K103" s="76">
        <v>168840</v>
      </c>
      <c r="L103" s="76">
        <v>90222.3</v>
      </c>
      <c r="M103" s="76"/>
      <c r="N103" s="92"/>
      <c r="O103" s="90"/>
      <c r="P103" s="90"/>
    </row>
    <row r="104" spans="3:17" ht="34.5" customHeight="1" x14ac:dyDescent="0.25"/>
    <row r="105" spans="3:17" ht="34.5" customHeight="1" x14ac:dyDescent="0.25"/>
    <row r="106" spans="3:17" ht="34.5" customHeight="1" x14ac:dyDescent="0.25"/>
    <row r="107" spans="3:17" ht="34.5" customHeight="1" x14ac:dyDescent="0.25"/>
    <row r="108" spans="3:17" ht="34.5" customHeight="1" x14ac:dyDescent="0.25"/>
  </sheetData>
  <autoFilter ref="A8:Q99" xr:uid="{00000000-0001-0000-0100-000000000000}"/>
  <mergeCells count="14">
    <mergeCell ref="C9:D9"/>
    <mergeCell ref="C3:P3"/>
    <mergeCell ref="C5:C8"/>
    <mergeCell ref="D5:D8"/>
    <mergeCell ref="E5:P5"/>
    <mergeCell ref="E6:F6"/>
    <mergeCell ref="G6:P6"/>
    <mergeCell ref="E7:E8"/>
    <mergeCell ref="F7:F8"/>
    <mergeCell ref="G7:H7"/>
    <mergeCell ref="I7:J7"/>
    <mergeCell ref="K7:L7"/>
    <mergeCell ref="M7:N7"/>
    <mergeCell ref="O7:P7"/>
  </mergeCells>
  <phoneticPr fontId="23" type="noConversion"/>
  <printOptions horizontalCentered="1"/>
  <pageMargins left="0" right="0" top="0.59055118110236227" bottom="0" header="0" footer="0"/>
  <pageSetup paperSize="9" scale="33"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D151"/>
  <sheetViews>
    <sheetView showGridLines="0" workbookViewId="0">
      <pane xSplit="6" ySplit="8" topLeftCell="N9" activePane="bottomRight" state="frozen"/>
      <selection pane="topRight" activeCell="E1" sqref="E1"/>
      <selection pane="bottomLeft" activeCell="A9" sqref="A9"/>
      <selection pane="bottomRight" activeCell="D153" sqref="D153"/>
    </sheetView>
  </sheetViews>
  <sheetFormatPr defaultRowHeight="15" x14ac:dyDescent="0.25"/>
  <cols>
    <col min="1" max="1" width="29.5703125" customWidth="1"/>
    <col min="2" max="2" width="29.140625" bestFit="1" customWidth="1"/>
    <col min="3" max="3" width="22" customWidth="1"/>
    <col min="4" max="4" width="19" bestFit="1" customWidth="1"/>
    <col min="5" max="5" width="17.140625" customWidth="1"/>
    <col min="6" max="6" width="10.5703125" bestFit="1" customWidth="1"/>
    <col min="7" max="7" width="20.5703125" bestFit="1" customWidth="1"/>
    <col min="8" max="8" width="36.5703125" bestFit="1" customWidth="1"/>
    <col min="9" max="9" width="31.5703125" bestFit="1" customWidth="1"/>
    <col min="10" max="10" width="9.5703125" bestFit="1" customWidth="1"/>
    <col min="11" max="11" width="15.140625" customWidth="1"/>
    <col min="12" max="12" width="10.7109375" style="15" bestFit="1" customWidth="1"/>
    <col min="13" max="13" width="10.5703125" bestFit="1" customWidth="1"/>
    <col min="14" max="14" width="10.7109375" bestFit="1" customWidth="1"/>
    <col min="15" max="16" width="18.140625" bestFit="1" customWidth="1"/>
    <col min="17" max="17" width="16" bestFit="1" customWidth="1"/>
    <col min="18" max="18" width="8.5703125" customWidth="1"/>
    <col min="19" max="19" width="10.5703125" bestFit="1" customWidth="1"/>
    <col min="20" max="20" width="9.5703125" bestFit="1" customWidth="1"/>
    <col min="21" max="21" width="36.5703125" bestFit="1" customWidth="1"/>
    <col min="22" max="22" width="10.85546875" bestFit="1" customWidth="1"/>
    <col min="23" max="23" width="9.7109375" bestFit="1" customWidth="1"/>
    <col min="24" max="24" width="6.5703125" customWidth="1"/>
    <col min="25" max="25" width="22" bestFit="1" customWidth="1"/>
    <col min="26" max="26" width="36.5703125" bestFit="1" customWidth="1"/>
    <col min="27" max="27" width="32.140625" bestFit="1" customWidth="1"/>
    <col min="28" max="28" width="19.42578125" bestFit="1" customWidth="1"/>
    <col min="29" max="29" width="21" bestFit="1" customWidth="1"/>
    <col min="30" max="30" width="10.28515625" bestFit="1" customWidth="1"/>
  </cols>
  <sheetData>
    <row r="1" spans="1:30" x14ac:dyDescent="0.25">
      <c r="A1" s="161" t="s">
        <v>164</v>
      </c>
      <c r="B1" s="161"/>
      <c r="C1" s="161"/>
      <c r="D1" s="161"/>
      <c r="E1" s="161"/>
      <c r="F1" s="161"/>
      <c r="G1" s="161"/>
      <c r="H1" s="161"/>
      <c r="I1" s="161"/>
      <c r="J1" s="161"/>
      <c r="K1" s="161"/>
      <c r="L1" s="161"/>
      <c r="M1" s="161"/>
      <c r="N1" s="161"/>
      <c r="O1" s="161"/>
      <c r="P1" s="161"/>
      <c r="Q1" s="161"/>
      <c r="R1" s="161"/>
      <c r="S1" s="161"/>
      <c r="T1" s="161"/>
      <c r="U1" s="161"/>
      <c r="V1" s="161"/>
      <c r="W1" s="161"/>
      <c r="X1" s="161"/>
    </row>
    <row r="2" spans="1:30" x14ac:dyDescent="0.25">
      <c r="A2" s="162" t="s">
        <v>165</v>
      </c>
      <c r="B2" s="162"/>
      <c r="C2" s="162"/>
      <c r="D2" s="162"/>
      <c r="E2" s="162"/>
      <c r="F2" s="162"/>
      <c r="G2" s="162"/>
      <c r="H2" s="162"/>
      <c r="I2" s="162"/>
      <c r="J2" s="162"/>
      <c r="K2" s="162"/>
      <c r="L2" s="162"/>
      <c r="M2" s="162"/>
      <c r="N2" s="163" t="s">
        <v>166</v>
      </c>
      <c r="O2" s="163"/>
      <c r="P2" s="163"/>
      <c r="Q2" s="163"/>
      <c r="R2" s="163"/>
      <c r="S2" s="163"/>
      <c r="T2" s="163"/>
      <c r="U2" s="163"/>
      <c r="V2" s="163"/>
      <c r="W2" s="163"/>
      <c r="X2" s="163"/>
    </row>
    <row r="4" spans="1:30" ht="25.5" x14ac:dyDescent="0.25">
      <c r="A4" s="155" t="s">
        <v>167</v>
      </c>
      <c r="B4" s="155" t="s">
        <v>168</v>
      </c>
      <c r="C4" s="1"/>
      <c r="D4" s="1"/>
      <c r="E4" s="1"/>
      <c r="F4" s="155" t="s">
        <v>169</v>
      </c>
      <c r="G4" s="155" t="s">
        <v>170</v>
      </c>
      <c r="H4" s="155" t="s">
        <v>171</v>
      </c>
      <c r="I4" s="155" t="s">
        <v>172</v>
      </c>
      <c r="J4" s="155" t="s">
        <v>173</v>
      </c>
      <c r="K4" s="1" t="s">
        <v>174</v>
      </c>
      <c r="L4" s="2" t="s">
        <v>175</v>
      </c>
      <c r="M4" s="1" t="s">
        <v>176</v>
      </c>
      <c r="N4" s="1" t="s">
        <v>177</v>
      </c>
      <c r="O4" s="158" t="s">
        <v>178</v>
      </c>
      <c r="P4" s="159"/>
      <c r="Q4" s="160"/>
      <c r="R4" s="155" t="s">
        <v>179</v>
      </c>
      <c r="S4" s="158" t="s">
        <v>180</v>
      </c>
      <c r="T4" s="159"/>
      <c r="U4" s="160"/>
      <c r="V4" s="155" t="s">
        <v>181</v>
      </c>
      <c r="W4" s="155" t="s">
        <v>182</v>
      </c>
      <c r="X4" s="158" t="s">
        <v>183</v>
      </c>
      <c r="Y4" s="160"/>
      <c r="Z4" s="155" t="s">
        <v>184</v>
      </c>
      <c r="AA4" s="155" t="s">
        <v>185</v>
      </c>
      <c r="AB4" s="155" t="s">
        <v>186</v>
      </c>
      <c r="AC4" s="155" t="s">
        <v>187</v>
      </c>
      <c r="AD4" s="155" t="s">
        <v>188</v>
      </c>
    </row>
    <row r="5" spans="1:30" x14ac:dyDescent="0.25">
      <c r="A5" s="156"/>
      <c r="B5" s="156"/>
      <c r="C5" s="3"/>
      <c r="D5" s="3"/>
      <c r="E5" s="3"/>
      <c r="F5" s="156"/>
      <c r="G5" s="156"/>
      <c r="H5" s="156"/>
      <c r="I5" s="156"/>
      <c r="J5" s="156"/>
      <c r="K5" s="3" t="s">
        <v>189</v>
      </c>
      <c r="L5" s="4" t="s">
        <v>189</v>
      </c>
      <c r="M5" s="3" t="s">
        <v>189</v>
      </c>
      <c r="N5" s="3" t="s">
        <v>189</v>
      </c>
      <c r="O5" s="155">
        <f>+SUBTOTAL(9,O10:O152)/1000</f>
        <v>139140.95300000001</v>
      </c>
      <c r="P5" s="155" t="s">
        <v>190</v>
      </c>
      <c r="Q5" s="155" t="s">
        <v>191</v>
      </c>
      <c r="R5" s="156"/>
      <c r="S5" s="155" t="s">
        <v>192</v>
      </c>
      <c r="T5" s="1" t="s">
        <v>193</v>
      </c>
      <c r="U5" s="155" t="s">
        <v>194</v>
      </c>
      <c r="V5" s="156"/>
      <c r="W5" s="156"/>
      <c r="X5" s="155" t="s">
        <v>195</v>
      </c>
      <c r="Y5" s="155" t="s">
        <v>196</v>
      </c>
      <c r="Z5" s="156"/>
      <c r="AA5" s="156"/>
      <c r="AB5" s="156"/>
      <c r="AC5" s="156"/>
      <c r="AD5" s="156"/>
    </row>
    <row r="6" spans="1:30" x14ac:dyDescent="0.25">
      <c r="A6" s="156"/>
      <c r="B6" s="156"/>
      <c r="C6" s="3"/>
      <c r="D6" s="3"/>
      <c r="E6" s="3"/>
      <c r="F6" s="156"/>
      <c r="G6" s="156"/>
      <c r="H6" s="156"/>
      <c r="I6" s="156"/>
      <c r="J6" s="156"/>
      <c r="K6" s="3"/>
      <c r="L6" s="4"/>
      <c r="M6" s="3"/>
      <c r="N6" s="3"/>
      <c r="O6" s="156"/>
      <c r="P6" s="156"/>
      <c r="Q6" s="156"/>
      <c r="R6" s="156"/>
      <c r="S6" s="156"/>
      <c r="T6" s="3" t="s">
        <v>197</v>
      </c>
      <c r="U6" s="156"/>
      <c r="V6" s="156"/>
      <c r="W6" s="156"/>
      <c r="X6" s="156"/>
      <c r="Y6" s="156"/>
      <c r="Z6" s="156"/>
      <c r="AA6" s="156"/>
      <c r="AB6" s="156"/>
      <c r="AC6" s="156"/>
      <c r="AD6" s="156"/>
    </row>
    <row r="7" spans="1:30" x14ac:dyDescent="0.25">
      <c r="A7" s="156"/>
      <c r="B7" s="156"/>
      <c r="C7" s="3"/>
      <c r="D7" s="3"/>
      <c r="E7" s="3"/>
      <c r="F7" s="156"/>
      <c r="G7" s="156"/>
      <c r="H7" s="156"/>
      <c r="I7" s="156"/>
      <c r="J7" s="156"/>
      <c r="K7" s="3"/>
      <c r="L7" s="4"/>
      <c r="M7" s="3"/>
      <c r="N7" s="3"/>
      <c r="O7" s="156"/>
      <c r="P7" s="156"/>
      <c r="Q7" s="156"/>
      <c r="R7" s="156"/>
      <c r="S7" s="156"/>
      <c r="T7" s="3" t="s">
        <v>198</v>
      </c>
      <c r="U7" s="156"/>
      <c r="V7" s="156"/>
      <c r="W7" s="156"/>
      <c r="X7" s="156"/>
      <c r="Y7" s="156"/>
      <c r="Z7" s="156"/>
      <c r="AA7" s="156"/>
      <c r="AB7" s="156"/>
      <c r="AC7" s="156"/>
      <c r="AD7" s="156"/>
    </row>
    <row r="8" spans="1:30" x14ac:dyDescent="0.25">
      <c r="A8" s="157"/>
      <c r="B8" s="157"/>
      <c r="C8" s="5"/>
      <c r="D8" s="5"/>
      <c r="E8" s="5"/>
      <c r="F8" s="157"/>
      <c r="G8" s="157"/>
      <c r="H8" s="157"/>
      <c r="I8" s="157"/>
      <c r="J8" s="157"/>
      <c r="K8" s="5"/>
      <c r="L8" s="6"/>
      <c r="M8" s="5"/>
      <c r="N8" s="5"/>
      <c r="O8" s="157"/>
      <c r="P8" s="157"/>
      <c r="Q8" s="157"/>
      <c r="R8" s="157"/>
      <c r="S8" s="157"/>
      <c r="T8" s="5" t="s">
        <v>199</v>
      </c>
      <c r="U8" s="157"/>
      <c r="V8" s="157"/>
      <c r="W8" s="157"/>
      <c r="X8" s="157"/>
      <c r="Y8" s="157"/>
      <c r="Z8" s="157"/>
      <c r="AA8" s="157"/>
      <c r="AB8" s="157"/>
      <c r="AC8" s="157"/>
      <c r="AD8" s="157"/>
    </row>
    <row r="9" spans="1:30" x14ac:dyDescent="0.25">
      <c r="A9" s="5"/>
      <c r="B9" s="5"/>
      <c r="C9" s="5"/>
      <c r="D9" s="5"/>
      <c r="E9" s="5"/>
      <c r="F9" s="5"/>
      <c r="G9" s="5"/>
      <c r="H9" s="5"/>
      <c r="I9" s="5"/>
      <c r="J9" s="5"/>
      <c r="K9" s="5"/>
      <c r="L9" s="6"/>
      <c r="M9" s="5"/>
      <c r="N9" s="5"/>
      <c r="O9" s="5"/>
      <c r="P9" s="5"/>
      <c r="Q9" s="5"/>
      <c r="R9" s="5"/>
      <c r="S9" s="5"/>
      <c r="T9" s="5"/>
      <c r="U9" s="5"/>
      <c r="V9" s="5"/>
      <c r="W9" s="5"/>
      <c r="X9" s="5"/>
      <c r="Y9" s="5"/>
      <c r="Z9" s="5"/>
      <c r="AA9" s="5"/>
      <c r="AB9" s="5"/>
      <c r="AC9" s="5"/>
      <c r="AD9" s="5"/>
    </row>
    <row r="10" spans="1:30" ht="26.25" hidden="1" x14ac:dyDescent="0.25">
      <c r="A10" s="7" t="s">
        <v>200</v>
      </c>
      <c r="B10" s="7" t="s">
        <v>201</v>
      </c>
      <c r="C10" s="7" t="s">
        <v>7</v>
      </c>
      <c r="D10" s="7" t="s">
        <v>11</v>
      </c>
      <c r="E10" s="7" t="s">
        <v>202</v>
      </c>
      <c r="F10" s="7" t="s">
        <v>203</v>
      </c>
      <c r="G10" s="7"/>
      <c r="H10" s="7" t="s">
        <v>204</v>
      </c>
      <c r="I10" s="7" t="s">
        <v>205</v>
      </c>
      <c r="J10" s="7" t="s">
        <v>12</v>
      </c>
      <c r="K10" s="7" t="s">
        <v>206</v>
      </c>
      <c r="L10" s="8">
        <v>43847</v>
      </c>
      <c r="M10" s="7" t="s">
        <v>207</v>
      </c>
      <c r="N10" s="7" t="s">
        <v>208</v>
      </c>
      <c r="O10" s="9">
        <v>4000000</v>
      </c>
      <c r="P10" s="9">
        <v>4000000</v>
      </c>
      <c r="Q10" s="7">
        <v>0</v>
      </c>
      <c r="R10" s="7" t="s">
        <v>13</v>
      </c>
      <c r="S10" s="7" t="s">
        <v>209</v>
      </c>
      <c r="T10" s="7" t="s">
        <v>210</v>
      </c>
      <c r="U10" s="7" t="s">
        <v>211</v>
      </c>
      <c r="V10" s="7" t="s">
        <v>212</v>
      </c>
      <c r="W10" s="7" t="s">
        <v>213</v>
      </c>
      <c r="X10" s="7" t="s">
        <v>214</v>
      </c>
      <c r="Y10" s="7" t="s">
        <v>215</v>
      </c>
      <c r="Z10" s="7" t="s">
        <v>216</v>
      </c>
      <c r="AA10" s="7" t="s">
        <v>217</v>
      </c>
      <c r="AB10" s="7" t="s">
        <v>208</v>
      </c>
      <c r="AC10" s="7" t="s">
        <v>218</v>
      </c>
      <c r="AD10" s="7" t="s">
        <v>217</v>
      </c>
    </row>
    <row r="11" spans="1:30" hidden="1" x14ac:dyDescent="0.25">
      <c r="A11" s="7" t="s">
        <v>200</v>
      </c>
      <c r="B11" s="7" t="s">
        <v>201</v>
      </c>
      <c r="C11" s="7" t="s">
        <v>7</v>
      </c>
      <c r="D11" s="7" t="s">
        <v>11</v>
      </c>
      <c r="E11" s="7" t="s">
        <v>219</v>
      </c>
      <c r="F11" s="7" t="s">
        <v>203</v>
      </c>
      <c r="G11" s="7" t="s">
        <v>220</v>
      </c>
      <c r="H11" s="7" t="s">
        <v>221</v>
      </c>
      <c r="I11" s="7" t="s">
        <v>205</v>
      </c>
      <c r="J11" s="7" t="s">
        <v>14</v>
      </c>
      <c r="K11" s="7" t="s">
        <v>222</v>
      </c>
      <c r="L11" s="8">
        <v>43867</v>
      </c>
      <c r="M11" s="7" t="s">
        <v>223</v>
      </c>
      <c r="N11" s="7" t="s">
        <v>224</v>
      </c>
      <c r="O11" s="9">
        <v>1899980</v>
      </c>
      <c r="P11" s="9">
        <v>1899980</v>
      </c>
      <c r="Q11" s="7">
        <v>0</v>
      </c>
      <c r="R11" s="7" t="s">
        <v>15</v>
      </c>
      <c r="S11" s="7" t="s">
        <v>225</v>
      </c>
      <c r="T11" s="7" t="s">
        <v>210</v>
      </c>
      <c r="U11" s="7" t="s">
        <v>226</v>
      </c>
      <c r="V11" s="7" t="s">
        <v>212</v>
      </c>
      <c r="W11" s="7" t="s">
        <v>213</v>
      </c>
      <c r="X11" s="7" t="s">
        <v>227</v>
      </c>
      <c r="Y11" s="7" t="s">
        <v>228</v>
      </c>
      <c r="Z11" s="7" t="s">
        <v>229</v>
      </c>
      <c r="AA11" s="7" t="s">
        <v>230</v>
      </c>
      <c r="AB11" s="7" t="s">
        <v>231</v>
      </c>
      <c r="AC11" s="7" t="s">
        <v>232</v>
      </c>
      <c r="AD11" s="7" t="s">
        <v>217</v>
      </c>
    </row>
    <row r="12" spans="1:30" hidden="1" x14ac:dyDescent="0.25">
      <c r="A12" s="7" t="s">
        <v>200</v>
      </c>
      <c r="B12" s="7" t="s">
        <v>201</v>
      </c>
      <c r="C12" s="7" t="s">
        <v>7</v>
      </c>
      <c r="D12" s="7" t="s">
        <v>11</v>
      </c>
      <c r="E12" s="7" t="s">
        <v>219</v>
      </c>
      <c r="F12" s="7" t="s">
        <v>203</v>
      </c>
      <c r="G12" s="7" t="s">
        <v>220</v>
      </c>
      <c r="H12" s="7" t="s">
        <v>221</v>
      </c>
      <c r="I12" s="7" t="s">
        <v>205</v>
      </c>
      <c r="J12" s="7" t="s">
        <v>14</v>
      </c>
      <c r="K12" s="7" t="s">
        <v>233</v>
      </c>
      <c r="L12" s="8">
        <v>43867</v>
      </c>
      <c r="M12" s="7" t="s">
        <v>234</v>
      </c>
      <c r="N12" s="7" t="s">
        <v>224</v>
      </c>
      <c r="O12" s="9">
        <v>2349990</v>
      </c>
      <c r="P12" s="9">
        <v>2349990</v>
      </c>
      <c r="Q12" s="7">
        <v>0</v>
      </c>
      <c r="R12" s="7" t="s">
        <v>16</v>
      </c>
      <c r="S12" s="7" t="s">
        <v>225</v>
      </c>
      <c r="T12" s="7" t="s">
        <v>210</v>
      </c>
      <c r="U12" s="7" t="s">
        <v>226</v>
      </c>
      <c r="V12" s="7" t="s">
        <v>212</v>
      </c>
      <c r="W12" s="7" t="s">
        <v>213</v>
      </c>
      <c r="X12" s="7" t="s">
        <v>227</v>
      </c>
      <c r="Y12" s="7" t="s">
        <v>228</v>
      </c>
      <c r="Z12" s="7" t="s">
        <v>235</v>
      </c>
      <c r="AA12" s="7" t="s">
        <v>233</v>
      </c>
      <c r="AB12" s="7" t="s">
        <v>236</v>
      </c>
      <c r="AC12" s="7" t="s">
        <v>237</v>
      </c>
      <c r="AD12" s="7" t="s">
        <v>217</v>
      </c>
    </row>
    <row r="13" spans="1:30" ht="26.25" hidden="1" x14ac:dyDescent="0.25">
      <c r="A13" s="7" t="s">
        <v>200</v>
      </c>
      <c r="B13" s="7" t="s">
        <v>201</v>
      </c>
      <c r="C13" s="7" t="s">
        <v>7</v>
      </c>
      <c r="D13" s="7" t="s">
        <v>11</v>
      </c>
      <c r="E13" s="7" t="s">
        <v>219</v>
      </c>
      <c r="F13" s="7" t="s">
        <v>203</v>
      </c>
      <c r="G13" s="7" t="s">
        <v>238</v>
      </c>
      <c r="H13" s="7" t="s">
        <v>239</v>
      </c>
      <c r="I13" s="7" t="s">
        <v>205</v>
      </c>
      <c r="J13" s="7" t="s">
        <v>17</v>
      </c>
      <c r="K13" s="7" t="s">
        <v>240</v>
      </c>
      <c r="L13" s="8">
        <v>43872</v>
      </c>
      <c r="M13" s="7" t="s">
        <v>241</v>
      </c>
      <c r="N13" s="7" t="s">
        <v>242</v>
      </c>
      <c r="O13" s="9">
        <v>181186200</v>
      </c>
      <c r="P13" s="9">
        <v>181186200</v>
      </c>
      <c r="Q13" s="7">
        <v>0</v>
      </c>
      <c r="R13" s="7" t="s">
        <v>18</v>
      </c>
      <c r="S13" s="7" t="s">
        <v>243</v>
      </c>
      <c r="T13" s="7" t="s">
        <v>210</v>
      </c>
      <c r="U13" s="7" t="s">
        <v>244</v>
      </c>
      <c r="V13" s="7" t="s">
        <v>212</v>
      </c>
      <c r="W13" s="7" t="s">
        <v>213</v>
      </c>
      <c r="X13" s="7" t="s">
        <v>245</v>
      </c>
      <c r="Y13" s="7" t="s">
        <v>246</v>
      </c>
      <c r="Z13" s="7" t="s">
        <v>247</v>
      </c>
      <c r="AA13" s="7" t="s">
        <v>206</v>
      </c>
      <c r="AB13" s="7" t="s">
        <v>248</v>
      </c>
      <c r="AC13" s="7" t="s">
        <v>249</v>
      </c>
      <c r="AD13" s="7" t="s">
        <v>217</v>
      </c>
    </row>
    <row r="14" spans="1:30" ht="26.25" hidden="1" x14ac:dyDescent="0.25">
      <c r="A14" s="7" t="s">
        <v>200</v>
      </c>
      <c r="B14" s="7" t="s">
        <v>201</v>
      </c>
      <c r="C14" s="7" t="s">
        <v>7</v>
      </c>
      <c r="D14" s="7" t="s">
        <v>11</v>
      </c>
      <c r="E14" s="7" t="s">
        <v>219</v>
      </c>
      <c r="F14" s="7" t="s">
        <v>203</v>
      </c>
      <c r="G14" s="7"/>
      <c r="H14" s="7" t="s">
        <v>204</v>
      </c>
      <c r="I14" s="7" t="s">
        <v>205</v>
      </c>
      <c r="J14" s="7" t="s">
        <v>17</v>
      </c>
      <c r="K14" s="7" t="s">
        <v>250</v>
      </c>
      <c r="L14" s="8">
        <v>43860</v>
      </c>
      <c r="M14" s="7" t="s">
        <v>251</v>
      </c>
      <c r="N14" s="7" t="s">
        <v>231</v>
      </c>
      <c r="O14" s="9">
        <v>3400000</v>
      </c>
      <c r="P14" s="9">
        <v>3400000</v>
      </c>
      <c r="Q14" s="7">
        <v>0</v>
      </c>
      <c r="R14" s="7" t="s">
        <v>19</v>
      </c>
      <c r="S14" s="7" t="s">
        <v>252</v>
      </c>
      <c r="T14" s="7" t="s">
        <v>253</v>
      </c>
      <c r="U14" s="7" t="s">
        <v>254</v>
      </c>
      <c r="V14" s="7" t="s">
        <v>212</v>
      </c>
      <c r="W14" s="7" t="s">
        <v>213</v>
      </c>
      <c r="X14" s="7" t="s">
        <v>255</v>
      </c>
      <c r="Y14" s="7" t="s">
        <v>256</v>
      </c>
      <c r="Z14" s="7" t="s">
        <v>257</v>
      </c>
      <c r="AA14" s="7" t="s">
        <v>258</v>
      </c>
      <c r="AB14" s="7" t="s">
        <v>259</v>
      </c>
      <c r="AC14" s="7" t="s">
        <v>260</v>
      </c>
      <c r="AD14" s="7" t="s">
        <v>217</v>
      </c>
    </row>
    <row r="15" spans="1:30" ht="26.25" hidden="1" x14ac:dyDescent="0.25">
      <c r="A15" s="7" t="s">
        <v>200</v>
      </c>
      <c r="B15" s="7" t="s">
        <v>201</v>
      </c>
      <c r="C15" s="7" t="s">
        <v>7</v>
      </c>
      <c r="D15" s="7" t="s">
        <v>11</v>
      </c>
      <c r="E15" s="7" t="s">
        <v>219</v>
      </c>
      <c r="F15" s="7" t="s">
        <v>203</v>
      </c>
      <c r="G15" s="7" t="s">
        <v>238</v>
      </c>
      <c r="H15" s="7" t="s">
        <v>239</v>
      </c>
      <c r="I15" s="7" t="s">
        <v>205</v>
      </c>
      <c r="J15" s="7" t="s">
        <v>17</v>
      </c>
      <c r="K15" s="7" t="s">
        <v>261</v>
      </c>
      <c r="L15" s="8">
        <v>43885</v>
      </c>
      <c r="M15" s="7" t="s">
        <v>262</v>
      </c>
      <c r="N15" s="7" t="s">
        <v>263</v>
      </c>
      <c r="O15" s="9">
        <v>44800000</v>
      </c>
      <c r="P15" s="9">
        <v>44800000</v>
      </c>
      <c r="Q15" s="7">
        <v>0</v>
      </c>
      <c r="R15" s="7" t="s">
        <v>20</v>
      </c>
      <c r="S15" s="7" t="s">
        <v>264</v>
      </c>
      <c r="T15" s="7" t="s">
        <v>210</v>
      </c>
      <c r="U15" s="7" t="s">
        <v>265</v>
      </c>
      <c r="V15" s="7" t="s">
        <v>212</v>
      </c>
      <c r="W15" s="7" t="s">
        <v>213</v>
      </c>
      <c r="X15" s="7" t="s">
        <v>266</v>
      </c>
      <c r="Y15" s="7" t="s">
        <v>267</v>
      </c>
      <c r="Z15" s="7" t="s">
        <v>247</v>
      </c>
      <c r="AA15" s="7" t="s">
        <v>268</v>
      </c>
      <c r="AB15" s="7" t="s">
        <v>269</v>
      </c>
      <c r="AC15" s="7" t="s">
        <v>270</v>
      </c>
      <c r="AD15" s="7" t="s">
        <v>217</v>
      </c>
    </row>
    <row r="16" spans="1:30" hidden="1" x14ac:dyDescent="0.25">
      <c r="A16" s="7" t="s">
        <v>200</v>
      </c>
      <c r="B16" s="7" t="s">
        <v>201</v>
      </c>
      <c r="C16" s="7" t="s">
        <v>7</v>
      </c>
      <c r="D16" s="7" t="s">
        <v>11</v>
      </c>
      <c r="E16" s="7" t="s">
        <v>219</v>
      </c>
      <c r="F16" s="7" t="s">
        <v>203</v>
      </c>
      <c r="G16" s="7" t="s">
        <v>220</v>
      </c>
      <c r="H16" s="7" t="s">
        <v>221</v>
      </c>
      <c r="I16" s="7" t="s">
        <v>205</v>
      </c>
      <c r="J16" s="7" t="s">
        <v>17</v>
      </c>
      <c r="K16" s="7" t="s">
        <v>271</v>
      </c>
      <c r="L16" s="8">
        <v>43885</v>
      </c>
      <c r="M16" s="7" t="s">
        <v>272</v>
      </c>
      <c r="N16" s="7" t="s">
        <v>263</v>
      </c>
      <c r="O16" s="9">
        <v>1099000</v>
      </c>
      <c r="P16" s="9">
        <v>1099000</v>
      </c>
      <c r="Q16" s="7">
        <v>0</v>
      </c>
      <c r="R16" s="7" t="s">
        <v>21</v>
      </c>
      <c r="S16" s="7" t="s">
        <v>273</v>
      </c>
      <c r="T16" s="7" t="s">
        <v>210</v>
      </c>
      <c r="U16" s="7" t="s">
        <v>274</v>
      </c>
      <c r="V16" s="7" t="s">
        <v>212</v>
      </c>
      <c r="W16" s="7" t="s">
        <v>213</v>
      </c>
      <c r="X16" s="7" t="s">
        <v>275</v>
      </c>
      <c r="Y16" s="7" t="s">
        <v>276</v>
      </c>
      <c r="Z16" s="7" t="s">
        <v>277</v>
      </c>
      <c r="AA16" s="7" t="s">
        <v>278</v>
      </c>
      <c r="AB16" s="7" t="s">
        <v>269</v>
      </c>
      <c r="AC16" s="7" t="s">
        <v>279</v>
      </c>
      <c r="AD16" s="7" t="s">
        <v>217</v>
      </c>
    </row>
    <row r="17" spans="1:30" ht="26.25" hidden="1" x14ac:dyDescent="0.25">
      <c r="A17" s="7" t="s">
        <v>200</v>
      </c>
      <c r="B17" s="10" t="s">
        <v>280</v>
      </c>
      <c r="C17" s="7" t="s">
        <v>7</v>
      </c>
      <c r="D17" s="10" t="s">
        <v>22</v>
      </c>
      <c r="E17" s="7" t="s">
        <v>219</v>
      </c>
      <c r="F17" s="7" t="s">
        <v>203</v>
      </c>
      <c r="G17" s="7" t="s">
        <v>238</v>
      </c>
      <c r="H17" s="7" t="s">
        <v>239</v>
      </c>
      <c r="I17" s="7" t="s">
        <v>205</v>
      </c>
      <c r="J17" s="7" t="s">
        <v>17</v>
      </c>
      <c r="K17" s="7" t="s">
        <v>281</v>
      </c>
      <c r="L17" s="8">
        <v>43892</v>
      </c>
      <c r="M17" s="7" t="s">
        <v>282</v>
      </c>
      <c r="N17" s="7" t="s">
        <v>283</v>
      </c>
      <c r="O17" s="9">
        <v>14606400</v>
      </c>
      <c r="P17" s="9">
        <v>14606400</v>
      </c>
      <c r="Q17" s="7">
        <v>0</v>
      </c>
      <c r="R17" s="7" t="s">
        <v>23</v>
      </c>
      <c r="S17" s="7" t="s">
        <v>284</v>
      </c>
      <c r="T17" s="7" t="s">
        <v>210</v>
      </c>
      <c r="U17" s="7" t="s">
        <v>285</v>
      </c>
      <c r="V17" s="7" t="s">
        <v>212</v>
      </c>
      <c r="W17" s="7" t="s">
        <v>213</v>
      </c>
      <c r="X17" s="7" t="s">
        <v>286</v>
      </c>
      <c r="Y17" s="7" t="s">
        <v>287</v>
      </c>
      <c r="Z17" s="7" t="s">
        <v>247</v>
      </c>
      <c r="AA17" s="7" t="s">
        <v>288</v>
      </c>
      <c r="AB17" s="7" t="s">
        <v>289</v>
      </c>
      <c r="AC17" s="7" t="s">
        <v>290</v>
      </c>
      <c r="AD17" s="7" t="s">
        <v>206</v>
      </c>
    </row>
    <row r="18" spans="1:30" ht="26.25" hidden="1" x14ac:dyDescent="0.25">
      <c r="A18" s="7" t="s">
        <v>200</v>
      </c>
      <c r="B18" s="10" t="s">
        <v>280</v>
      </c>
      <c r="C18" s="7" t="s">
        <v>7</v>
      </c>
      <c r="D18" s="10" t="s">
        <v>22</v>
      </c>
      <c r="E18" s="7" t="s">
        <v>219</v>
      </c>
      <c r="F18" s="7" t="s">
        <v>203</v>
      </c>
      <c r="G18" s="7" t="s">
        <v>238</v>
      </c>
      <c r="H18" s="7" t="s">
        <v>239</v>
      </c>
      <c r="I18" s="7" t="s">
        <v>205</v>
      </c>
      <c r="J18" s="7" t="s">
        <v>17</v>
      </c>
      <c r="K18" s="7" t="s">
        <v>291</v>
      </c>
      <c r="L18" s="8">
        <v>43892</v>
      </c>
      <c r="M18" s="7" t="s">
        <v>292</v>
      </c>
      <c r="N18" s="7" t="s">
        <v>283</v>
      </c>
      <c r="O18" s="9">
        <v>18690000</v>
      </c>
      <c r="P18" s="9">
        <v>18690000</v>
      </c>
      <c r="Q18" s="7">
        <v>0</v>
      </c>
      <c r="R18" s="7" t="s">
        <v>24</v>
      </c>
      <c r="S18" s="7" t="s">
        <v>293</v>
      </c>
      <c r="T18" s="7" t="s">
        <v>210</v>
      </c>
      <c r="U18" s="7" t="s">
        <v>294</v>
      </c>
      <c r="V18" s="7" t="s">
        <v>212</v>
      </c>
      <c r="W18" s="7" t="s">
        <v>213</v>
      </c>
      <c r="X18" s="7" t="s">
        <v>295</v>
      </c>
      <c r="Y18" s="7" t="s">
        <v>296</v>
      </c>
      <c r="Z18" s="7" t="s">
        <v>247</v>
      </c>
      <c r="AA18" s="7" t="s">
        <v>291</v>
      </c>
      <c r="AB18" s="7" t="s">
        <v>297</v>
      </c>
      <c r="AC18" s="7" t="s">
        <v>298</v>
      </c>
      <c r="AD18" s="7" t="s">
        <v>206</v>
      </c>
    </row>
    <row r="19" spans="1:30" hidden="1" x14ac:dyDescent="0.25">
      <c r="A19" s="7" t="s">
        <v>200</v>
      </c>
      <c r="B19" s="10" t="s">
        <v>280</v>
      </c>
      <c r="C19" s="7" t="s">
        <v>7</v>
      </c>
      <c r="D19" s="10" t="s">
        <v>22</v>
      </c>
      <c r="E19" s="7" t="s">
        <v>219</v>
      </c>
      <c r="F19" s="7" t="s">
        <v>203</v>
      </c>
      <c r="G19" s="7" t="s">
        <v>220</v>
      </c>
      <c r="H19" s="7" t="s">
        <v>221</v>
      </c>
      <c r="I19" s="7" t="s">
        <v>205</v>
      </c>
      <c r="J19" s="7" t="s">
        <v>14</v>
      </c>
      <c r="K19" s="7" t="s">
        <v>299</v>
      </c>
      <c r="L19" s="8">
        <v>43898</v>
      </c>
      <c r="M19" s="7" t="s">
        <v>300</v>
      </c>
      <c r="N19" s="7" t="s">
        <v>301</v>
      </c>
      <c r="O19" s="9">
        <v>2039500</v>
      </c>
      <c r="P19" s="9">
        <v>2039500</v>
      </c>
      <c r="Q19" s="7">
        <v>0</v>
      </c>
      <c r="R19" s="7" t="s">
        <v>25</v>
      </c>
      <c r="S19" s="7" t="s">
        <v>302</v>
      </c>
      <c r="T19" s="7" t="s">
        <v>253</v>
      </c>
      <c r="U19" s="7" t="s">
        <v>303</v>
      </c>
      <c r="V19" s="7" t="s">
        <v>212</v>
      </c>
      <c r="W19" s="7" t="s">
        <v>213</v>
      </c>
      <c r="X19" s="7" t="s">
        <v>304</v>
      </c>
      <c r="Y19" s="7" t="s">
        <v>305</v>
      </c>
      <c r="Z19" s="7" t="s">
        <v>306</v>
      </c>
      <c r="AA19" s="7" t="s">
        <v>307</v>
      </c>
      <c r="AB19" s="7" t="s">
        <v>308</v>
      </c>
      <c r="AC19" s="7" t="s">
        <v>309</v>
      </c>
      <c r="AD19" s="7" t="s">
        <v>206</v>
      </c>
    </row>
    <row r="20" spans="1:30" ht="26.25" hidden="1" x14ac:dyDescent="0.25">
      <c r="A20" s="7" t="s">
        <v>200</v>
      </c>
      <c r="B20" s="10" t="s">
        <v>280</v>
      </c>
      <c r="C20" s="7" t="s">
        <v>7</v>
      </c>
      <c r="D20" s="10" t="s">
        <v>22</v>
      </c>
      <c r="E20" s="7" t="s">
        <v>219</v>
      </c>
      <c r="F20" s="7" t="s">
        <v>203</v>
      </c>
      <c r="G20" s="7" t="s">
        <v>220</v>
      </c>
      <c r="H20" s="7" t="s">
        <v>221</v>
      </c>
      <c r="I20" s="7" t="s">
        <v>205</v>
      </c>
      <c r="J20" s="7" t="s">
        <v>14</v>
      </c>
      <c r="K20" s="7" t="s">
        <v>310</v>
      </c>
      <c r="L20" s="8">
        <v>43898</v>
      </c>
      <c r="M20" s="7" t="s">
        <v>311</v>
      </c>
      <c r="N20" s="7" t="s">
        <v>301</v>
      </c>
      <c r="O20" s="9">
        <v>680000</v>
      </c>
      <c r="P20" s="9">
        <v>680000</v>
      </c>
      <c r="Q20" s="7">
        <v>0</v>
      </c>
      <c r="R20" s="7" t="s">
        <v>26</v>
      </c>
      <c r="S20" s="7" t="s">
        <v>312</v>
      </c>
      <c r="T20" s="7" t="s">
        <v>210</v>
      </c>
      <c r="U20" s="7" t="s">
        <v>313</v>
      </c>
      <c r="V20" s="7" t="s">
        <v>212</v>
      </c>
      <c r="W20" s="7" t="s">
        <v>213</v>
      </c>
      <c r="X20" s="7" t="s">
        <v>314</v>
      </c>
      <c r="Y20" s="7" t="s">
        <v>315</v>
      </c>
      <c r="Z20" s="7" t="s">
        <v>316</v>
      </c>
      <c r="AA20" s="7" t="s">
        <v>317</v>
      </c>
      <c r="AB20" s="7" t="s">
        <v>318</v>
      </c>
      <c r="AC20" s="7" t="s">
        <v>319</v>
      </c>
      <c r="AD20" s="7" t="s">
        <v>206</v>
      </c>
    </row>
    <row r="21" spans="1:30" hidden="1" x14ac:dyDescent="0.25">
      <c r="A21" s="7" t="s">
        <v>200</v>
      </c>
      <c r="B21" s="10" t="s">
        <v>280</v>
      </c>
      <c r="C21" s="7" t="s">
        <v>7</v>
      </c>
      <c r="D21" s="10" t="s">
        <v>22</v>
      </c>
      <c r="E21" s="7" t="s">
        <v>219</v>
      </c>
      <c r="F21" s="7" t="s">
        <v>203</v>
      </c>
      <c r="G21" s="7" t="s">
        <v>220</v>
      </c>
      <c r="H21" s="7" t="s">
        <v>221</v>
      </c>
      <c r="I21" s="7" t="s">
        <v>205</v>
      </c>
      <c r="J21" s="7" t="s">
        <v>17</v>
      </c>
      <c r="K21" s="7" t="s">
        <v>320</v>
      </c>
      <c r="L21" s="8">
        <v>43906</v>
      </c>
      <c r="M21" s="7" t="s">
        <v>321</v>
      </c>
      <c r="N21" s="7" t="s">
        <v>318</v>
      </c>
      <c r="O21" s="9">
        <v>1650000</v>
      </c>
      <c r="P21" s="9">
        <v>1650000</v>
      </c>
      <c r="Q21" s="7">
        <v>0</v>
      </c>
      <c r="R21" s="7" t="s">
        <v>27</v>
      </c>
      <c r="S21" s="7" t="s">
        <v>322</v>
      </c>
      <c r="T21" s="7" t="s">
        <v>253</v>
      </c>
      <c r="U21" s="7" t="s">
        <v>323</v>
      </c>
      <c r="V21" s="7" t="s">
        <v>212</v>
      </c>
      <c r="W21" s="7" t="s">
        <v>213</v>
      </c>
      <c r="X21" s="7" t="s">
        <v>324</v>
      </c>
      <c r="Y21" s="7" t="s">
        <v>325</v>
      </c>
      <c r="Z21" s="7" t="s">
        <v>326</v>
      </c>
      <c r="AA21" s="7" t="s">
        <v>327</v>
      </c>
      <c r="AB21" s="7" t="s">
        <v>328</v>
      </c>
      <c r="AC21" s="7" t="s">
        <v>329</v>
      </c>
      <c r="AD21" s="7" t="s">
        <v>206</v>
      </c>
    </row>
    <row r="22" spans="1:30" ht="26.25" hidden="1" x14ac:dyDescent="0.25">
      <c r="A22" s="7" t="s">
        <v>200</v>
      </c>
      <c r="B22" s="10" t="s">
        <v>280</v>
      </c>
      <c r="C22" s="7" t="s">
        <v>7</v>
      </c>
      <c r="D22" s="10" t="s">
        <v>22</v>
      </c>
      <c r="E22" s="7" t="s">
        <v>219</v>
      </c>
      <c r="F22" s="7" t="s">
        <v>203</v>
      </c>
      <c r="G22" s="7" t="s">
        <v>220</v>
      </c>
      <c r="H22" s="7" t="s">
        <v>221</v>
      </c>
      <c r="I22" s="7" t="s">
        <v>205</v>
      </c>
      <c r="J22" s="7" t="s">
        <v>17</v>
      </c>
      <c r="K22" s="7" t="s">
        <v>330</v>
      </c>
      <c r="L22" s="8">
        <v>43917</v>
      </c>
      <c r="M22" s="7" t="s">
        <v>331</v>
      </c>
      <c r="N22" s="7" t="s">
        <v>332</v>
      </c>
      <c r="O22" s="9">
        <v>5175000</v>
      </c>
      <c r="P22" s="9">
        <v>5175000</v>
      </c>
      <c r="Q22" s="7">
        <v>0</v>
      </c>
      <c r="R22" s="7" t="s">
        <v>28</v>
      </c>
      <c r="S22" s="7" t="s">
        <v>333</v>
      </c>
      <c r="T22" s="7" t="s">
        <v>253</v>
      </c>
      <c r="U22" s="7" t="s">
        <v>334</v>
      </c>
      <c r="V22" s="7" t="s">
        <v>212</v>
      </c>
      <c r="W22" s="7" t="s">
        <v>213</v>
      </c>
      <c r="X22" s="7" t="s">
        <v>335</v>
      </c>
      <c r="Y22" s="7" t="s">
        <v>336</v>
      </c>
      <c r="Z22" s="7" t="s">
        <v>337</v>
      </c>
      <c r="AA22" s="7" t="s">
        <v>338</v>
      </c>
      <c r="AB22" s="7" t="s">
        <v>339</v>
      </c>
      <c r="AC22" s="7" t="s">
        <v>340</v>
      </c>
      <c r="AD22" s="7" t="s">
        <v>206</v>
      </c>
    </row>
    <row r="23" spans="1:30" ht="26.25" hidden="1" x14ac:dyDescent="0.25">
      <c r="A23" s="7" t="s">
        <v>200</v>
      </c>
      <c r="B23" s="7" t="s">
        <v>201</v>
      </c>
      <c r="C23" s="7" t="s">
        <v>7</v>
      </c>
      <c r="D23" s="7" t="s">
        <v>11</v>
      </c>
      <c r="E23" s="7" t="s">
        <v>202</v>
      </c>
      <c r="F23" s="7" t="s">
        <v>203</v>
      </c>
      <c r="G23" s="7" t="s">
        <v>220</v>
      </c>
      <c r="H23" s="7" t="s">
        <v>221</v>
      </c>
      <c r="I23" s="7" t="s">
        <v>205</v>
      </c>
      <c r="J23" s="7" t="s">
        <v>29</v>
      </c>
      <c r="K23" s="7" t="s">
        <v>341</v>
      </c>
      <c r="L23" s="8">
        <v>43891</v>
      </c>
      <c r="M23" s="7" t="s">
        <v>342</v>
      </c>
      <c r="N23" s="7" t="s">
        <v>283</v>
      </c>
      <c r="O23" s="9">
        <v>5000000</v>
      </c>
      <c r="P23" s="9">
        <v>5000000</v>
      </c>
      <c r="Q23" s="7">
        <v>0</v>
      </c>
      <c r="R23" s="7" t="s">
        <v>30</v>
      </c>
      <c r="S23" s="7" t="s">
        <v>343</v>
      </c>
      <c r="T23" s="7" t="s">
        <v>253</v>
      </c>
      <c r="U23" s="7" t="s">
        <v>344</v>
      </c>
      <c r="V23" s="7" t="s">
        <v>212</v>
      </c>
      <c r="W23" s="7" t="s">
        <v>213</v>
      </c>
      <c r="X23" s="7" t="s">
        <v>345</v>
      </c>
      <c r="Y23" s="7" t="s">
        <v>346</v>
      </c>
      <c r="Z23" s="7" t="s">
        <v>347</v>
      </c>
      <c r="AA23" s="7" t="s">
        <v>348</v>
      </c>
      <c r="AB23" s="7" t="s">
        <v>349</v>
      </c>
      <c r="AC23" s="7" t="s">
        <v>350</v>
      </c>
      <c r="AD23" s="7" t="s">
        <v>217</v>
      </c>
    </row>
    <row r="24" spans="1:30" ht="26.25" hidden="1" x14ac:dyDescent="0.25">
      <c r="A24" s="7" t="s">
        <v>200</v>
      </c>
      <c r="B24" s="7" t="s">
        <v>201</v>
      </c>
      <c r="C24" s="7" t="s">
        <v>7</v>
      </c>
      <c r="D24" s="7" t="s">
        <v>11</v>
      </c>
      <c r="E24" s="7" t="s">
        <v>202</v>
      </c>
      <c r="F24" s="7" t="s">
        <v>203</v>
      </c>
      <c r="G24" s="7" t="s">
        <v>238</v>
      </c>
      <c r="H24" s="7" t="s">
        <v>239</v>
      </c>
      <c r="I24" s="7" t="s">
        <v>205</v>
      </c>
      <c r="J24" s="7" t="s">
        <v>12</v>
      </c>
      <c r="K24" s="7" t="s">
        <v>351</v>
      </c>
      <c r="L24" s="8">
        <v>43892</v>
      </c>
      <c r="M24" s="7" t="s">
        <v>352</v>
      </c>
      <c r="N24" s="7" t="s">
        <v>283</v>
      </c>
      <c r="O24" s="9">
        <v>20160000</v>
      </c>
      <c r="P24" s="9">
        <v>20160000</v>
      </c>
      <c r="Q24" s="7">
        <v>0</v>
      </c>
      <c r="R24" s="7" t="s">
        <v>31</v>
      </c>
      <c r="S24" s="7" t="s">
        <v>353</v>
      </c>
      <c r="T24" s="7" t="s">
        <v>210</v>
      </c>
      <c r="U24" s="7" t="s">
        <v>354</v>
      </c>
      <c r="V24" s="7" t="s">
        <v>212</v>
      </c>
      <c r="W24" s="7" t="s">
        <v>213</v>
      </c>
      <c r="X24" s="7" t="s">
        <v>355</v>
      </c>
      <c r="Y24" s="7" t="s">
        <v>356</v>
      </c>
      <c r="Z24" s="7" t="s">
        <v>247</v>
      </c>
      <c r="AA24" s="7" t="s">
        <v>357</v>
      </c>
      <c r="AB24" s="7" t="s">
        <v>289</v>
      </c>
      <c r="AC24" s="7" t="s">
        <v>358</v>
      </c>
      <c r="AD24" s="7" t="s">
        <v>217</v>
      </c>
    </row>
    <row r="25" spans="1:30" ht="26.25" hidden="1" x14ac:dyDescent="0.25">
      <c r="A25" s="7" t="s">
        <v>200</v>
      </c>
      <c r="B25" s="7" t="s">
        <v>201</v>
      </c>
      <c r="C25" s="7" t="s">
        <v>7</v>
      </c>
      <c r="D25" s="7" t="s">
        <v>11</v>
      </c>
      <c r="E25" s="7" t="s">
        <v>202</v>
      </c>
      <c r="F25" s="7" t="s">
        <v>203</v>
      </c>
      <c r="G25" s="7" t="s">
        <v>238</v>
      </c>
      <c r="H25" s="7" t="s">
        <v>239</v>
      </c>
      <c r="I25" s="7" t="s">
        <v>205</v>
      </c>
      <c r="J25" s="7" t="s">
        <v>12</v>
      </c>
      <c r="K25" s="7" t="s">
        <v>359</v>
      </c>
      <c r="L25" s="8">
        <v>43893</v>
      </c>
      <c r="M25" s="7" t="s">
        <v>360</v>
      </c>
      <c r="N25" s="7" t="s">
        <v>349</v>
      </c>
      <c r="O25" s="9">
        <v>15960000</v>
      </c>
      <c r="P25" s="9">
        <v>15960000</v>
      </c>
      <c r="Q25" s="7">
        <v>0</v>
      </c>
      <c r="R25" s="7" t="s">
        <v>32</v>
      </c>
      <c r="S25" s="7" t="s">
        <v>361</v>
      </c>
      <c r="T25" s="7" t="s">
        <v>210</v>
      </c>
      <c r="U25" s="7" t="s">
        <v>362</v>
      </c>
      <c r="V25" s="7" t="s">
        <v>212</v>
      </c>
      <c r="W25" s="7" t="s">
        <v>213</v>
      </c>
      <c r="X25" s="7" t="s">
        <v>363</v>
      </c>
      <c r="Y25" s="7" t="s">
        <v>364</v>
      </c>
      <c r="Z25" s="7" t="s">
        <v>247</v>
      </c>
      <c r="AA25" s="7" t="s">
        <v>365</v>
      </c>
      <c r="AB25" s="7" t="s">
        <v>289</v>
      </c>
      <c r="AC25" s="7" t="s">
        <v>366</v>
      </c>
      <c r="AD25" s="7" t="s">
        <v>217</v>
      </c>
    </row>
    <row r="26" spans="1:30" hidden="1" x14ac:dyDescent="0.25">
      <c r="A26" s="7" t="s">
        <v>200</v>
      </c>
      <c r="B26" s="7" t="s">
        <v>201</v>
      </c>
      <c r="C26" s="7" t="s">
        <v>7</v>
      </c>
      <c r="D26" s="7" t="s">
        <v>11</v>
      </c>
      <c r="E26" s="7" t="s">
        <v>202</v>
      </c>
      <c r="F26" s="7" t="s">
        <v>203</v>
      </c>
      <c r="G26" s="7" t="s">
        <v>220</v>
      </c>
      <c r="H26" s="7" t="s">
        <v>221</v>
      </c>
      <c r="I26" s="7" t="s">
        <v>205</v>
      </c>
      <c r="J26" s="7" t="s">
        <v>12</v>
      </c>
      <c r="K26" s="7" t="s">
        <v>367</v>
      </c>
      <c r="L26" s="8">
        <v>43895</v>
      </c>
      <c r="M26" s="7" t="s">
        <v>368</v>
      </c>
      <c r="N26" s="7" t="s">
        <v>297</v>
      </c>
      <c r="O26" s="9">
        <v>1273400</v>
      </c>
      <c r="P26" s="9">
        <v>1273400</v>
      </c>
      <c r="Q26" s="7">
        <v>0</v>
      </c>
      <c r="R26" s="7" t="s">
        <v>33</v>
      </c>
      <c r="S26" s="7" t="s">
        <v>369</v>
      </c>
      <c r="T26" s="7" t="s">
        <v>253</v>
      </c>
      <c r="U26" s="7" t="s">
        <v>370</v>
      </c>
      <c r="V26" s="7" t="s">
        <v>212</v>
      </c>
      <c r="W26" s="7" t="s">
        <v>213</v>
      </c>
      <c r="X26" s="7" t="s">
        <v>371</v>
      </c>
      <c r="Y26" s="7" t="s">
        <v>372</v>
      </c>
      <c r="Z26" s="7" t="s">
        <v>373</v>
      </c>
      <c r="AA26" s="7" t="s">
        <v>374</v>
      </c>
      <c r="AB26" s="7" t="s">
        <v>375</v>
      </c>
      <c r="AC26" s="7" t="s">
        <v>376</v>
      </c>
      <c r="AD26" s="7" t="s">
        <v>217</v>
      </c>
    </row>
    <row r="27" spans="1:30" ht="26.25" hidden="1" x14ac:dyDescent="0.25">
      <c r="A27" s="7" t="s">
        <v>200</v>
      </c>
      <c r="B27" s="7" t="s">
        <v>201</v>
      </c>
      <c r="C27" s="7" t="s">
        <v>7</v>
      </c>
      <c r="D27" s="7" t="s">
        <v>11</v>
      </c>
      <c r="E27" s="7" t="s">
        <v>202</v>
      </c>
      <c r="F27" s="7" t="s">
        <v>203</v>
      </c>
      <c r="G27" s="7" t="s">
        <v>238</v>
      </c>
      <c r="H27" s="7" t="s">
        <v>239</v>
      </c>
      <c r="I27" s="7" t="s">
        <v>205</v>
      </c>
      <c r="J27" s="7" t="s">
        <v>29</v>
      </c>
      <c r="K27" s="7" t="s">
        <v>377</v>
      </c>
      <c r="L27" s="8">
        <v>43901</v>
      </c>
      <c r="M27" s="7" t="s">
        <v>378</v>
      </c>
      <c r="N27" s="7" t="s">
        <v>379</v>
      </c>
      <c r="O27" s="9">
        <v>24840000</v>
      </c>
      <c r="P27" s="9">
        <v>24840000</v>
      </c>
      <c r="Q27" s="7">
        <v>0</v>
      </c>
      <c r="R27" s="7" t="s">
        <v>34</v>
      </c>
      <c r="S27" s="7" t="s">
        <v>380</v>
      </c>
      <c r="T27" s="7" t="s">
        <v>253</v>
      </c>
      <c r="U27" s="7" t="s">
        <v>381</v>
      </c>
      <c r="V27" s="7" t="s">
        <v>212</v>
      </c>
      <c r="W27" s="7" t="s">
        <v>213</v>
      </c>
      <c r="X27" s="7" t="s">
        <v>382</v>
      </c>
      <c r="Y27" s="7" t="s">
        <v>383</v>
      </c>
      <c r="Z27" s="7" t="s">
        <v>247</v>
      </c>
      <c r="AA27" s="7" t="s">
        <v>384</v>
      </c>
      <c r="AB27" s="7" t="s">
        <v>308</v>
      </c>
      <c r="AC27" s="7" t="s">
        <v>385</v>
      </c>
      <c r="AD27" s="7" t="s">
        <v>217</v>
      </c>
    </row>
    <row r="28" spans="1:30" hidden="1" x14ac:dyDescent="0.25">
      <c r="A28" s="7" t="s">
        <v>200</v>
      </c>
      <c r="B28" s="7" t="s">
        <v>201</v>
      </c>
      <c r="C28" s="7" t="s">
        <v>7</v>
      </c>
      <c r="D28" s="7" t="s">
        <v>11</v>
      </c>
      <c r="E28" s="7" t="s">
        <v>219</v>
      </c>
      <c r="F28" s="7" t="s">
        <v>203</v>
      </c>
      <c r="G28" s="7" t="s">
        <v>220</v>
      </c>
      <c r="H28" s="7" t="s">
        <v>221</v>
      </c>
      <c r="I28" s="7" t="s">
        <v>205</v>
      </c>
      <c r="J28" s="7" t="s">
        <v>17</v>
      </c>
      <c r="K28" s="7" t="s">
        <v>386</v>
      </c>
      <c r="L28" s="8">
        <v>43901</v>
      </c>
      <c r="M28" s="7" t="s">
        <v>387</v>
      </c>
      <c r="N28" s="7" t="s">
        <v>379</v>
      </c>
      <c r="O28" s="9">
        <v>236770</v>
      </c>
      <c r="P28" s="9">
        <v>236770</v>
      </c>
      <c r="Q28" s="7">
        <v>0</v>
      </c>
      <c r="R28" s="7" t="s">
        <v>35</v>
      </c>
      <c r="S28" s="7" t="s">
        <v>388</v>
      </c>
      <c r="T28" s="7" t="s">
        <v>210</v>
      </c>
      <c r="U28" s="7" t="s">
        <v>389</v>
      </c>
      <c r="V28" s="7" t="s">
        <v>212</v>
      </c>
      <c r="W28" s="7" t="s">
        <v>213</v>
      </c>
      <c r="X28" s="7" t="s">
        <v>390</v>
      </c>
      <c r="Y28" s="7" t="s">
        <v>391</v>
      </c>
      <c r="Z28" s="7" t="s">
        <v>392</v>
      </c>
      <c r="AA28" s="7" t="s">
        <v>393</v>
      </c>
      <c r="AB28" s="7" t="s">
        <v>394</v>
      </c>
      <c r="AC28" s="7" t="s">
        <v>395</v>
      </c>
      <c r="AD28" s="7" t="s">
        <v>217</v>
      </c>
    </row>
    <row r="29" spans="1:30" ht="26.25" hidden="1" x14ac:dyDescent="0.25">
      <c r="A29" s="7" t="s">
        <v>200</v>
      </c>
      <c r="B29" s="7" t="s">
        <v>201</v>
      </c>
      <c r="C29" s="7" t="s">
        <v>7</v>
      </c>
      <c r="D29" s="7" t="s">
        <v>11</v>
      </c>
      <c r="E29" s="7" t="s">
        <v>202</v>
      </c>
      <c r="F29" s="7" t="s">
        <v>203</v>
      </c>
      <c r="G29" s="7"/>
      <c r="H29" s="7" t="s">
        <v>155</v>
      </c>
      <c r="I29" s="7" t="s">
        <v>205</v>
      </c>
      <c r="J29" s="7" t="s">
        <v>12</v>
      </c>
      <c r="K29" s="7" t="s">
        <v>396</v>
      </c>
      <c r="L29" s="8">
        <v>43907</v>
      </c>
      <c r="M29" s="7" t="s">
        <v>397</v>
      </c>
      <c r="N29" s="7" t="s">
        <v>328</v>
      </c>
      <c r="O29" s="9">
        <v>4000000</v>
      </c>
      <c r="P29" s="9">
        <v>4000000</v>
      </c>
      <c r="Q29" s="7">
        <v>0</v>
      </c>
      <c r="R29" s="7" t="s">
        <v>36</v>
      </c>
      <c r="S29" s="7" t="s">
        <v>398</v>
      </c>
      <c r="T29" s="7" t="s">
        <v>253</v>
      </c>
      <c r="U29" s="7" t="s">
        <v>399</v>
      </c>
      <c r="V29" s="7" t="s">
        <v>212</v>
      </c>
      <c r="W29" s="7" t="s">
        <v>213</v>
      </c>
      <c r="X29" s="7" t="s">
        <v>400</v>
      </c>
      <c r="Y29" s="7" t="s">
        <v>401</v>
      </c>
      <c r="Z29" s="7" t="s">
        <v>402</v>
      </c>
      <c r="AA29" s="7" t="s">
        <v>403</v>
      </c>
      <c r="AB29" s="7" t="s">
        <v>404</v>
      </c>
      <c r="AC29" s="7" t="s">
        <v>218</v>
      </c>
      <c r="AD29" s="7" t="s">
        <v>217</v>
      </c>
    </row>
    <row r="30" spans="1:30" ht="26.25" hidden="1" x14ac:dyDescent="0.25">
      <c r="A30" s="7" t="s">
        <v>200</v>
      </c>
      <c r="B30" s="7" t="s">
        <v>201</v>
      </c>
      <c r="C30" s="7" t="s">
        <v>7</v>
      </c>
      <c r="D30" s="7" t="s">
        <v>11</v>
      </c>
      <c r="E30" s="7" t="s">
        <v>219</v>
      </c>
      <c r="F30" s="7" t="s">
        <v>203</v>
      </c>
      <c r="G30" s="7"/>
      <c r="H30" s="7" t="s">
        <v>155</v>
      </c>
      <c r="I30" s="7" t="s">
        <v>205</v>
      </c>
      <c r="J30" s="7" t="s">
        <v>17</v>
      </c>
      <c r="K30" s="7" t="s">
        <v>405</v>
      </c>
      <c r="L30" s="8">
        <v>43902</v>
      </c>
      <c r="M30" s="7" t="s">
        <v>406</v>
      </c>
      <c r="N30" s="7" t="s">
        <v>328</v>
      </c>
      <c r="O30" s="9">
        <v>12140000</v>
      </c>
      <c r="P30" s="9">
        <v>12140000</v>
      </c>
      <c r="Q30" s="7">
        <v>0</v>
      </c>
      <c r="R30" s="7" t="s">
        <v>37</v>
      </c>
      <c r="S30" s="7" t="s">
        <v>407</v>
      </c>
      <c r="T30" s="7" t="s">
        <v>253</v>
      </c>
      <c r="U30" s="7" t="s">
        <v>408</v>
      </c>
      <c r="V30" s="7" t="s">
        <v>212</v>
      </c>
      <c r="W30" s="7" t="s">
        <v>213</v>
      </c>
      <c r="X30" s="7" t="s">
        <v>409</v>
      </c>
      <c r="Y30" s="7" t="s">
        <v>410</v>
      </c>
      <c r="Z30" s="7" t="s">
        <v>411</v>
      </c>
      <c r="AA30" s="7" t="s">
        <v>412</v>
      </c>
      <c r="AB30" s="7" t="s">
        <v>404</v>
      </c>
      <c r="AC30" s="7" t="s">
        <v>413</v>
      </c>
      <c r="AD30" s="7" t="s">
        <v>217</v>
      </c>
    </row>
    <row r="31" spans="1:30" ht="26.25" hidden="1" x14ac:dyDescent="0.25">
      <c r="A31" s="7" t="s">
        <v>200</v>
      </c>
      <c r="B31" s="7" t="s">
        <v>201</v>
      </c>
      <c r="C31" s="7" t="s">
        <v>7</v>
      </c>
      <c r="D31" s="7" t="s">
        <v>11</v>
      </c>
      <c r="E31" s="7" t="s">
        <v>202</v>
      </c>
      <c r="F31" s="7" t="s">
        <v>203</v>
      </c>
      <c r="G31" s="7"/>
      <c r="H31" s="7" t="s">
        <v>204</v>
      </c>
      <c r="I31" s="7" t="s">
        <v>205</v>
      </c>
      <c r="J31" s="7" t="s">
        <v>12</v>
      </c>
      <c r="K31" s="7" t="s">
        <v>414</v>
      </c>
      <c r="L31" s="8">
        <v>43886</v>
      </c>
      <c r="M31" s="7" t="s">
        <v>415</v>
      </c>
      <c r="N31" s="7" t="s">
        <v>394</v>
      </c>
      <c r="O31" s="9">
        <v>3801900</v>
      </c>
      <c r="P31" s="9">
        <v>3801900</v>
      </c>
      <c r="Q31" s="7">
        <v>0</v>
      </c>
      <c r="R31" s="7" t="s">
        <v>38</v>
      </c>
      <c r="S31" s="7" t="s">
        <v>416</v>
      </c>
      <c r="T31" s="7" t="s">
        <v>253</v>
      </c>
      <c r="U31" s="7" t="s">
        <v>417</v>
      </c>
      <c r="V31" s="7" t="s">
        <v>212</v>
      </c>
      <c r="W31" s="7" t="s">
        <v>213</v>
      </c>
      <c r="X31" s="7" t="s">
        <v>418</v>
      </c>
      <c r="Y31" s="7" t="s">
        <v>419</v>
      </c>
      <c r="Z31" s="7" t="s">
        <v>420</v>
      </c>
      <c r="AA31" s="7" t="s">
        <v>421</v>
      </c>
      <c r="AB31" s="7" t="s">
        <v>422</v>
      </c>
      <c r="AC31" s="7" t="s">
        <v>423</v>
      </c>
      <c r="AD31" s="7" t="s">
        <v>217</v>
      </c>
    </row>
    <row r="32" spans="1:30" ht="26.25" hidden="1" x14ac:dyDescent="0.25">
      <c r="A32" s="7" t="s">
        <v>200</v>
      </c>
      <c r="B32" s="7" t="s">
        <v>201</v>
      </c>
      <c r="C32" s="7" t="s">
        <v>7</v>
      </c>
      <c r="D32" s="7" t="s">
        <v>11</v>
      </c>
      <c r="E32" s="7" t="s">
        <v>219</v>
      </c>
      <c r="F32" s="7" t="s">
        <v>203</v>
      </c>
      <c r="G32" s="7"/>
      <c r="H32" s="7" t="s">
        <v>155</v>
      </c>
      <c r="I32" s="7" t="s">
        <v>205</v>
      </c>
      <c r="J32" s="7" t="s">
        <v>17</v>
      </c>
      <c r="K32" s="7" t="s">
        <v>424</v>
      </c>
      <c r="L32" s="8">
        <v>43908</v>
      </c>
      <c r="M32" s="7" t="s">
        <v>425</v>
      </c>
      <c r="N32" s="7" t="s">
        <v>426</v>
      </c>
      <c r="O32" s="9">
        <v>23000000</v>
      </c>
      <c r="P32" s="9">
        <v>23000000</v>
      </c>
      <c r="Q32" s="7">
        <v>0</v>
      </c>
      <c r="R32" s="7" t="s">
        <v>39</v>
      </c>
      <c r="S32" s="7" t="s">
        <v>427</v>
      </c>
      <c r="T32" s="7" t="s">
        <v>253</v>
      </c>
      <c r="U32" s="7" t="s">
        <v>428</v>
      </c>
      <c r="V32" s="7" t="s">
        <v>212</v>
      </c>
      <c r="W32" s="7" t="s">
        <v>213</v>
      </c>
      <c r="X32" s="7" t="s">
        <v>429</v>
      </c>
      <c r="Y32" s="7" t="s">
        <v>430</v>
      </c>
      <c r="Z32" s="7" t="s">
        <v>431</v>
      </c>
      <c r="AA32" s="7" t="s">
        <v>432</v>
      </c>
      <c r="AB32" s="7" t="s">
        <v>328</v>
      </c>
      <c r="AC32" s="7" t="s">
        <v>433</v>
      </c>
      <c r="AD32" s="7" t="s">
        <v>217</v>
      </c>
    </row>
    <row r="33" spans="1:30" ht="26.25" hidden="1" x14ac:dyDescent="0.25">
      <c r="A33" s="7" t="s">
        <v>200</v>
      </c>
      <c r="B33" s="7" t="s">
        <v>201</v>
      </c>
      <c r="C33" s="7" t="s">
        <v>7</v>
      </c>
      <c r="D33" s="7" t="s">
        <v>11</v>
      </c>
      <c r="E33" s="7" t="s">
        <v>219</v>
      </c>
      <c r="F33" s="7" t="s">
        <v>203</v>
      </c>
      <c r="G33" s="7"/>
      <c r="H33" s="7" t="s">
        <v>155</v>
      </c>
      <c r="I33" s="7" t="s">
        <v>205</v>
      </c>
      <c r="J33" s="7" t="s">
        <v>17</v>
      </c>
      <c r="K33" s="7" t="s">
        <v>434</v>
      </c>
      <c r="L33" s="8">
        <v>43908</v>
      </c>
      <c r="M33" s="7" t="s">
        <v>435</v>
      </c>
      <c r="N33" s="7" t="s">
        <v>426</v>
      </c>
      <c r="O33" s="9">
        <v>40824000</v>
      </c>
      <c r="P33" s="9">
        <v>40824000</v>
      </c>
      <c r="Q33" s="7">
        <v>0</v>
      </c>
      <c r="R33" s="7" t="s">
        <v>40</v>
      </c>
      <c r="S33" s="7" t="s">
        <v>407</v>
      </c>
      <c r="T33" s="7" t="s">
        <v>253</v>
      </c>
      <c r="U33" s="7" t="s">
        <v>408</v>
      </c>
      <c r="V33" s="7" t="s">
        <v>212</v>
      </c>
      <c r="W33" s="7" t="s">
        <v>213</v>
      </c>
      <c r="X33" s="7" t="s">
        <v>409</v>
      </c>
      <c r="Y33" s="7" t="s">
        <v>410</v>
      </c>
      <c r="Z33" s="7" t="s">
        <v>436</v>
      </c>
      <c r="AA33" s="7" t="s">
        <v>437</v>
      </c>
      <c r="AB33" s="7" t="s">
        <v>404</v>
      </c>
      <c r="AC33" s="7" t="s">
        <v>438</v>
      </c>
      <c r="AD33" s="7" t="s">
        <v>217</v>
      </c>
    </row>
    <row r="34" spans="1:30" hidden="1" x14ac:dyDescent="0.25">
      <c r="A34" s="7" t="s">
        <v>200</v>
      </c>
      <c r="B34" s="7" t="s">
        <v>201</v>
      </c>
      <c r="C34" s="7" t="s">
        <v>7</v>
      </c>
      <c r="D34" s="7" t="s">
        <v>11</v>
      </c>
      <c r="E34" s="7" t="s">
        <v>219</v>
      </c>
      <c r="F34" s="7" t="s">
        <v>203</v>
      </c>
      <c r="G34" s="7" t="s">
        <v>220</v>
      </c>
      <c r="H34" s="7" t="s">
        <v>221</v>
      </c>
      <c r="I34" s="7" t="s">
        <v>205</v>
      </c>
      <c r="J34" s="7" t="s">
        <v>17</v>
      </c>
      <c r="K34" s="7" t="s">
        <v>439</v>
      </c>
      <c r="L34" s="8">
        <v>43918</v>
      </c>
      <c r="M34" s="7" t="s">
        <v>440</v>
      </c>
      <c r="N34" s="7" t="s">
        <v>332</v>
      </c>
      <c r="O34" s="9">
        <v>3939990</v>
      </c>
      <c r="P34" s="9">
        <v>3939990</v>
      </c>
      <c r="Q34" s="7">
        <v>0</v>
      </c>
      <c r="R34" s="7" t="s">
        <v>41</v>
      </c>
      <c r="S34" s="7" t="s">
        <v>441</v>
      </c>
      <c r="T34" s="7" t="s">
        <v>210</v>
      </c>
      <c r="U34" s="7" t="s">
        <v>442</v>
      </c>
      <c r="V34" s="7" t="s">
        <v>212</v>
      </c>
      <c r="W34" s="7" t="s">
        <v>213</v>
      </c>
      <c r="X34" s="7" t="s">
        <v>443</v>
      </c>
      <c r="Y34" s="7" t="s">
        <v>444</v>
      </c>
      <c r="Z34" s="7" t="s">
        <v>445</v>
      </c>
      <c r="AA34" s="7" t="s">
        <v>446</v>
      </c>
      <c r="AB34" s="7" t="s">
        <v>447</v>
      </c>
      <c r="AC34" s="7" t="s">
        <v>448</v>
      </c>
      <c r="AD34" s="7" t="s">
        <v>217</v>
      </c>
    </row>
    <row r="35" spans="1:30" hidden="1" x14ac:dyDescent="0.25">
      <c r="A35" s="7" t="s">
        <v>200</v>
      </c>
      <c r="B35" s="7" t="s">
        <v>201</v>
      </c>
      <c r="C35" s="7" t="s">
        <v>7</v>
      </c>
      <c r="D35" s="7" t="s">
        <v>11</v>
      </c>
      <c r="E35" s="7" t="s">
        <v>219</v>
      </c>
      <c r="F35" s="7" t="s">
        <v>203</v>
      </c>
      <c r="G35" s="7" t="s">
        <v>220</v>
      </c>
      <c r="H35" s="7" t="s">
        <v>221</v>
      </c>
      <c r="I35" s="7" t="s">
        <v>205</v>
      </c>
      <c r="J35" s="7" t="s">
        <v>17</v>
      </c>
      <c r="K35" s="7" t="s">
        <v>449</v>
      </c>
      <c r="L35" s="8">
        <v>43918</v>
      </c>
      <c r="M35" s="7" t="s">
        <v>450</v>
      </c>
      <c r="N35" s="7" t="s">
        <v>332</v>
      </c>
      <c r="O35" s="9">
        <v>3949990</v>
      </c>
      <c r="P35" s="9">
        <v>3949990</v>
      </c>
      <c r="Q35" s="7">
        <v>0</v>
      </c>
      <c r="R35" s="7" t="s">
        <v>42</v>
      </c>
      <c r="S35" s="7" t="s">
        <v>441</v>
      </c>
      <c r="T35" s="7" t="s">
        <v>210</v>
      </c>
      <c r="U35" s="7" t="s">
        <v>442</v>
      </c>
      <c r="V35" s="7" t="s">
        <v>212</v>
      </c>
      <c r="W35" s="7" t="s">
        <v>213</v>
      </c>
      <c r="X35" s="7" t="s">
        <v>443</v>
      </c>
      <c r="Y35" s="7" t="s">
        <v>444</v>
      </c>
      <c r="Z35" s="7" t="s">
        <v>451</v>
      </c>
      <c r="AA35" s="7" t="s">
        <v>452</v>
      </c>
      <c r="AB35" s="7" t="s">
        <v>447</v>
      </c>
      <c r="AC35" s="7" t="s">
        <v>453</v>
      </c>
      <c r="AD35" s="7" t="s">
        <v>217</v>
      </c>
    </row>
    <row r="36" spans="1:30" hidden="1" x14ac:dyDescent="0.25">
      <c r="A36" s="7" t="s">
        <v>200</v>
      </c>
      <c r="B36" s="7" t="s">
        <v>201</v>
      </c>
      <c r="C36" s="7" t="s">
        <v>7</v>
      </c>
      <c r="D36" s="7" t="s">
        <v>11</v>
      </c>
      <c r="E36" s="7" t="s">
        <v>219</v>
      </c>
      <c r="F36" s="7" t="s">
        <v>203</v>
      </c>
      <c r="G36" s="7" t="s">
        <v>220</v>
      </c>
      <c r="H36" s="7" t="s">
        <v>221</v>
      </c>
      <c r="I36" s="7" t="s">
        <v>205</v>
      </c>
      <c r="J36" s="7" t="s">
        <v>17</v>
      </c>
      <c r="K36" s="7" t="s">
        <v>454</v>
      </c>
      <c r="L36" s="8">
        <v>43918</v>
      </c>
      <c r="M36" s="7" t="s">
        <v>455</v>
      </c>
      <c r="N36" s="7" t="s">
        <v>332</v>
      </c>
      <c r="O36" s="9">
        <v>3799990</v>
      </c>
      <c r="P36" s="9">
        <v>3799990</v>
      </c>
      <c r="Q36" s="7">
        <v>0</v>
      </c>
      <c r="R36" s="7" t="s">
        <v>43</v>
      </c>
      <c r="S36" s="7" t="s">
        <v>456</v>
      </c>
      <c r="T36" s="7" t="s">
        <v>210</v>
      </c>
      <c r="U36" s="7" t="s">
        <v>457</v>
      </c>
      <c r="V36" s="7" t="s">
        <v>212</v>
      </c>
      <c r="W36" s="7" t="s">
        <v>213</v>
      </c>
      <c r="X36" s="7" t="s">
        <v>458</v>
      </c>
      <c r="Y36" s="7" t="s">
        <v>459</v>
      </c>
      <c r="Z36" s="7" t="s">
        <v>451</v>
      </c>
      <c r="AA36" s="7" t="s">
        <v>460</v>
      </c>
      <c r="AB36" s="7" t="s">
        <v>447</v>
      </c>
      <c r="AC36" s="7" t="s">
        <v>461</v>
      </c>
      <c r="AD36" s="7" t="s">
        <v>217</v>
      </c>
    </row>
    <row r="37" spans="1:30" hidden="1" x14ac:dyDescent="0.25">
      <c r="A37" s="7" t="s">
        <v>200</v>
      </c>
      <c r="B37" s="7" t="s">
        <v>201</v>
      </c>
      <c r="C37" s="7" t="s">
        <v>7</v>
      </c>
      <c r="D37" s="7" t="s">
        <v>11</v>
      </c>
      <c r="E37" s="7" t="s">
        <v>219</v>
      </c>
      <c r="F37" s="7" t="s">
        <v>203</v>
      </c>
      <c r="G37" s="7" t="s">
        <v>220</v>
      </c>
      <c r="H37" s="7" t="s">
        <v>221</v>
      </c>
      <c r="I37" s="7" t="s">
        <v>205</v>
      </c>
      <c r="J37" s="7" t="s">
        <v>17</v>
      </c>
      <c r="K37" s="7" t="s">
        <v>462</v>
      </c>
      <c r="L37" s="8">
        <v>43918</v>
      </c>
      <c r="M37" s="7" t="s">
        <v>463</v>
      </c>
      <c r="N37" s="7" t="s">
        <v>332</v>
      </c>
      <c r="O37" s="9">
        <v>3799990</v>
      </c>
      <c r="P37" s="9">
        <v>3799990</v>
      </c>
      <c r="Q37" s="7">
        <v>0</v>
      </c>
      <c r="R37" s="7" t="s">
        <v>44</v>
      </c>
      <c r="S37" s="7" t="s">
        <v>456</v>
      </c>
      <c r="T37" s="7" t="s">
        <v>210</v>
      </c>
      <c r="U37" s="7" t="s">
        <v>457</v>
      </c>
      <c r="V37" s="7" t="s">
        <v>212</v>
      </c>
      <c r="W37" s="7" t="s">
        <v>213</v>
      </c>
      <c r="X37" s="7" t="s">
        <v>458</v>
      </c>
      <c r="Y37" s="7" t="s">
        <v>459</v>
      </c>
      <c r="Z37" s="7" t="s">
        <v>451</v>
      </c>
      <c r="AA37" s="7" t="s">
        <v>268</v>
      </c>
      <c r="AB37" s="7" t="s">
        <v>447</v>
      </c>
      <c r="AC37" s="7" t="s">
        <v>461</v>
      </c>
      <c r="AD37" s="7" t="s">
        <v>217</v>
      </c>
    </row>
    <row r="38" spans="1:30" hidden="1" x14ac:dyDescent="0.25">
      <c r="A38" s="7" t="s">
        <v>200</v>
      </c>
      <c r="B38" s="7" t="s">
        <v>201</v>
      </c>
      <c r="C38" s="7" t="s">
        <v>7</v>
      </c>
      <c r="D38" s="7" t="s">
        <v>11</v>
      </c>
      <c r="E38" s="7" t="s">
        <v>219</v>
      </c>
      <c r="F38" s="7" t="s">
        <v>203</v>
      </c>
      <c r="G38" s="7" t="s">
        <v>220</v>
      </c>
      <c r="H38" s="7" t="s">
        <v>221</v>
      </c>
      <c r="I38" s="7" t="s">
        <v>205</v>
      </c>
      <c r="J38" s="7" t="s">
        <v>17</v>
      </c>
      <c r="K38" s="7" t="s">
        <v>464</v>
      </c>
      <c r="L38" s="8">
        <v>43918</v>
      </c>
      <c r="M38" s="7" t="s">
        <v>465</v>
      </c>
      <c r="N38" s="7" t="s">
        <v>332</v>
      </c>
      <c r="O38" s="9">
        <v>2279994</v>
      </c>
      <c r="P38" s="9">
        <v>2279994</v>
      </c>
      <c r="Q38" s="7">
        <v>0</v>
      </c>
      <c r="R38" s="7" t="s">
        <v>45</v>
      </c>
      <c r="S38" s="7" t="s">
        <v>456</v>
      </c>
      <c r="T38" s="7" t="s">
        <v>210</v>
      </c>
      <c r="U38" s="7" t="s">
        <v>457</v>
      </c>
      <c r="V38" s="7" t="s">
        <v>212</v>
      </c>
      <c r="W38" s="7" t="s">
        <v>213</v>
      </c>
      <c r="X38" s="7" t="s">
        <v>458</v>
      </c>
      <c r="Y38" s="7" t="s">
        <v>459</v>
      </c>
      <c r="Z38" s="7" t="s">
        <v>451</v>
      </c>
      <c r="AA38" s="7" t="s">
        <v>466</v>
      </c>
      <c r="AB38" s="7" t="s">
        <v>447</v>
      </c>
      <c r="AC38" s="7" t="s">
        <v>467</v>
      </c>
      <c r="AD38" s="7" t="s">
        <v>217</v>
      </c>
    </row>
    <row r="39" spans="1:30" s="14" customFormat="1" ht="39" customHeight="1" x14ac:dyDescent="0.25">
      <c r="A39" s="10" t="s">
        <v>200</v>
      </c>
      <c r="B39" s="10" t="s">
        <v>280</v>
      </c>
      <c r="C39" s="10" t="s">
        <v>7</v>
      </c>
      <c r="D39" s="10" t="s">
        <v>22</v>
      </c>
      <c r="E39" s="10" t="s">
        <v>468</v>
      </c>
      <c r="F39" s="10" t="s">
        <v>203</v>
      </c>
      <c r="G39" s="11" t="s">
        <v>6</v>
      </c>
      <c r="H39" s="10" t="s">
        <v>154</v>
      </c>
      <c r="I39" s="10" t="s">
        <v>469</v>
      </c>
      <c r="J39" s="10" t="s">
        <v>162</v>
      </c>
      <c r="K39" s="10" t="s">
        <v>470</v>
      </c>
      <c r="L39" s="12">
        <v>43868</v>
      </c>
      <c r="M39" s="10" t="s">
        <v>471</v>
      </c>
      <c r="N39" s="10" t="s">
        <v>472</v>
      </c>
      <c r="O39" s="13">
        <v>36707143</v>
      </c>
      <c r="P39" s="13">
        <v>26005687.25</v>
      </c>
      <c r="Q39" s="13">
        <v>10701455.75</v>
      </c>
      <c r="R39" s="10" t="s">
        <v>156</v>
      </c>
      <c r="S39" s="10" t="s">
        <v>473</v>
      </c>
      <c r="T39" s="10" t="s">
        <v>253</v>
      </c>
      <c r="U39" s="10" t="s">
        <v>474</v>
      </c>
      <c r="V39" s="10" t="s">
        <v>212</v>
      </c>
      <c r="W39" s="10" t="s">
        <v>213</v>
      </c>
      <c r="X39" s="10" t="s">
        <v>475</v>
      </c>
      <c r="Y39" s="10" t="s">
        <v>476</v>
      </c>
      <c r="Z39" s="10" t="s">
        <v>477</v>
      </c>
      <c r="AA39" s="10" t="s">
        <v>478</v>
      </c>
      <c r="AB39" s="10" t="s">
        <v>479</v>
      </c>
      <c r="AC39" s="10" t="s">
        <v>480</v>
      </c>
      <c r="AD39" s="10" t="s">
        <v>206</v>
      </c>
    </row>
    <row r="40" spans="1:30" s="14" customFormat="1" ht="64.5" x14ac:dyDescent="0.25">
      <c r="A40" s="10" t="s">
        <v>200</v>
      </c>
      <c r="B40" s="10" t="s">
        <v>280</v>
      </c>
      <c r="C40" s="10" t="s">
        <v>7</v>
      </c>
      <c r="D40" s="10" t="s">
        <v>22</v>
      </c>
      <c r="E40" s="10" t="s">
        <v>468</v>
      </c>
      <c r="F40" s="10" t="s">
        <v>203</v>
      </c>
      <c r="G40" s="11" t="s">
        <v>6</v>
      </c>
      <c r="H40" s="10" t="s">
        <v>154</v>
      </c>
      <c r="I40" s="10" t="s">
        <v>469</v>
      </c>
      <c r="J40" s="10" t="s">
        <v>163</v>
      </c>
      <c r="K40" s="10" t="s">
        <v>481</v>
      </c>
      <c r="L40" s="12">
        <v>43868</v>
      </c>
      <c r="M40" s="10" t="s">
        <v>482</v>
      </c>
      <c r="N40" s="10" t="s">
        <v>483</v>
      </c>
      <c r="O40" s="13">
        <v>5500000</v>
      </c>
      <c r="P40" s="13">
        <v>4200000</v>
      </c>
      <c r="Q40" s="13">
        <v>1300000</v>
      </c>
      <c r="R40" s="10" t="s">
        <v>157</v>
      </c>
      <c r="S40" s="10" t="s">
        <v>484</v>
      </c>
      <c r="T40" s="10" t="s">
        <v>253</v>
      </c>
      <c r="U40" s="10" t="s">
        <v>485</v>
      </c>
      <c r="V40" s="10" t="s">
        <v>212</v>
      </c>
      <c r="W40" s="10" t="s">
        <v>213</v>
      </c>
      <c r="X40" s="10" t="s">
        <v>345</v>
      </c>
      <c r="Y40" s="10" t="s">
        <v>486</v>
      </c>
      <c r="Z40" s="10" t="s">
        <v>487</v>
      </c>
      <c r="AA40" s="10" t="s">
        <v>488</v>
      </c>
      <c r="AB40" s="10" t="s">
        <v>489</v>
      </c>
      <c r="AC40" s="10" t="s">
        <v>490</v>
      </c>
      <c r="AD40" s="10" t="s">
        <v>206</v>
      </c>
    </row>
    <row r="41" spans="1:30" s="14" customFormat="1" ht="45" x14ac:dyDescent="0.25">
      <c r="A41" s="10" t="s">
        <v>200</v>
      </c>
      <c r="B41" s="10" t="s">
        <v>280</v>
      </c>
      <c r="C41" s="10" t="s">
        <v>7</v>
      </c>
      <c r="D41" s="10" t="s">
        <v>22</v>
      </c>
      <c r="E41" s="10" t="s">
        <v>468</v>
      </c>
      <c r="F41" s="10" t="s">
        <v>203</v>
      </c>
      <c r="G41" s="11" t="s">
        <v>6</v>
      </c>
      <c r="H41" s="10" t="s">
        <v>155</v>
      </c>
      <c r="I41" s="10" t="s">
        <v>469</v>
      </c>
      <c r="J41" s="10" t="s">
        <v>163</v>
      </c>
      <c r="K41" s="10" t="s">
        <v>491</v>
      </c>
      <c r="L41" s="12">
        <v>43918</v>
      </c>
      <c r="M41" s="10" t="s">
        <v>492</v>
      </c>
      <c r="N41" s="10" t="s">
        <v>493</v>
      </c>
      <c r="O41" s="13">
        <v>8400000</v>
      </c>
      <c r="P41" s="13">
        <v>8400000</v>
      </c>
      <c r="Q41" s="10">
        <v>0</v>
      </c>
      <c r="R41" s="10" t="s">
        <v>158</v>
      </c>
      <c r="S41" s="10" t="s">
        <v>494</v>
      </c>
      <c r="T41" s="10" t="s">
        <v>210</v>
      </c>
      <c r="U41" s="10" t="s">
        <v>495</v>
      </c>
      <c r="V41" s="10" t="s">
        <v>212</v>
      </c>
      <c r="W41" s="10" t="s">
        <v>213</v>
      </c>
      <c r="X41" s="10" t="s">
        <v>496</v>
      </c>
      <c r="Y41" s="10" t="s">
        <v>497</v>
      </c>
      <c r="Z41" s="10" t="s">
        <v>498</v>
      </c>
      <c r="AA41" s="10" t="s">
        <v>499</v>
      </c>
      <c r="AB41" s="10" t="s">
        <v>500</v>
      </c>
      <c r="AC41" s="10" t="s">
        <v>501</v>
      </c>
      <c r="AD41" s="10" t="s">
        <v>206</v>
      </c>
    </row>
    <row r="42" spans="1:30" s="14" customFormat="1" ht="45" x14ac:dyDescent="0.25">
      <c r="A42" s="10" t="s">
        <v>200</v>
      </c>
      <c r="B42" s="10" t="s">
        <v>280</v>
      </c>
      <c r="C42" s="10" t="s">
        <v>8</v>
      </c>
      <c r="D42" s="10" t="s">
        <v>22</v>
      </c>
      <c r="E42" s="10" t="s">
        <v>468</v>
      </c>
      <c r="F42" s="10" t="s">
        <v>203</v>
      </c>
      <c r="G42" s="11" t="s">
        <v>6</v>
      </c>
      <c r="H42" s="10" t="s">
        <v>155</v>
      </c>
      <c r="I42" s="10" t="s">
        <v>469</v>
      </c>
      <c r="J42" s="10" t="s">
        <v>163</v>
      </c>
      <c r="K42" s="10" t="s">
        <v>421</v>
      </c>
      <c r="L42" s="12">
        <v>43924</v>
      </c>
      <c r="M42" s="10" t="s">
        <v>502</v>
      </c>
      <c r="N42" s="10" t="s">
        <v>503</v>
      </c>
      <c r="O42" s="13">
        <v>28877310</v>
      </c>
      <c r="P42" s="10" t="s">
        <v>504</v>
      </c>
      <c r="Q42" s="10" t="s">
        <v>505</v>
      </c>
      <c r="R42" s="10" t="s">
        <v>159</v>
      </c>
      <c r="S42" s="10" t="s">
        <v>506</v>
      </c>
      <c r="T42" s="10" t="s">
        <v>253</v>
      </c>
      <c r="U42" s="10" t="s">
        <v>507</v>
      </c>
      <c r="V42" s="10" t="s">
        <v>212</v>
      </c>
      <c r="W42" s="10" t="s">
        <v>213</v>
      </c>
      <c r="X42" s="10" t="s">
        <v>508</v>
      </c>
      <c r="Y42" s="10" t="s">
        <v>509</v>
      </c>
      <c r="Z42" s="10" t="s">
        <v>510</v>
      </c>
      <c r="AA42" s="10" t="s">
        <v>511</v>
      </c>
      <c r="AB42" s="10" t="s">
        <v>512</v>
      </c>
      <c r="AC42" s="10" t="s">
        <v>504</v>
      </c>
      <c r="AD42" s="10" t="s">
        <v>206</v>
      </c>
    </row>
    <row r="43" spans="1:30" s="14" customFormat="1" ht="45" x14ac:dyDescent="0.25">
      <c r="A43" s="10" t="s">
        <v>200</v>
      </c>
      <c r="B43" s="10" t="s">
        <v>280</v>
      </c>
      <c r="C43" s="10" t="s">
        <v>8</v>
      </c>
      <c r="D43" s="10" t="s">
        <v>22</v>
      </c>
      <c r="E43" s="10" t="s">
        <v>468</v>
      </c>
      <c r="F43" s="10" t="s">
        <v>203</v>
      </c>
      <c r="G43" s="11" t="s">
        <v>6</v>
      </c>
      <c r="H43" s="10" t="s">
        <v>155</v>
      </c>
      <c r="I43" s="10" t="s">
        <v>469</v>
      </c>
      <c r="J43" s="10" t="s">
        <v>163</v>
      </c>
      <c r="K43" s="10" t="s">
        <v>513</v>
      </c>
      <c r="L43" s="12">
        <v>43940</v>
      </c>
      <c r="M43" s="10" t="s">
        <v>514</v>
      </c>
      <c r="N43" s="10" t="s">
        <v>515</v>
      </c>
      <c r="O43" s="13">
        <v>28877310</v>
      </c>
      <c r="P43" s="10" t="s">
        <v>504</v>
      </c>
      <c r="Q43" s="10" t="s">
        <v>505</v>
      </c>
      <c r="R43" s="10" t="s">
        <v>160</v>
      </c>
      <c r="S43" s="10" t="s">
        <v>506</v>
      </c>
      <c r="T43" s="10" t="s">
        <v>253</v>
      </c>
      <c r="U43" s="10" t="s">
        <v>507</v>
      </c>
      <c r="V43" s="10" t="s">
        <v>212</v>
      </c>
      <c r="W43" s="10" t="s">
        <v>213</v>
      </c>
      <c r="X43" s="10" t="s">
        <v>508</v>
      </c>
      <c r="Y43" s="10" t="s">
        <v>509</v>
      </c>
      <c r="Z43" s="10" t="s">
        <v>516</v>
      </c>
      <c r="AA43" s="10" t="s">
        <v>517</v>
      </c>
      <c r="AB43" s="10" t="s">
        <v>518</v>
      </c>
      <c r="AC43" s="10" t="s">
        <v>504</v>
      </c>
      <c r="AD43" s="10" t="s">
        <v>206</v>
      </c>
    </row>
    <row r="44" spans="1:30" ht="26.25" hidden="1" x14ac:dyDescent="0.25">
      <c r="A44" s="7" t="s">
        <v>200</v>
      </c>
      <c r="B44" s="10" t="s">
        <v>280</v>
      </c>
      <c r="C44" s="10" t="s">
        <v>8</v>
      </c>
      <c r="D44" s="10" t="s">
        <v>22</v>
      </c>
      <c r="E44" s="7" t="s">
        <v>219</v>
      </c>
      <c r="F44" s="7" t="s">
        <v>203</v>
      </c>
      <c r="G44" s="7" t="s">
        <v>220</v>
      </c>
      <c r="H44" s="7" t="s">
        <v>221</v>
      </c>
      <c r="I44" s="7" t="s">
        <v>205</v>
      </c>
      <c r="J44" s="7" t="s">
        <v>14</v>
      </c>
      <c r="K44" s="7" t="s">
        <v>519</v>
      </c>
      <c r="L44" s="8">
        <v>43973</v>
      </c>
      <c r="M44" s="7" t="s">
        <v>520</v>
      </c>
      <c r="N44" s="7" t="s">
        <v>521</v>
      </c>
      <c r="O44" s="9">
        <v>5205810</v>
      </c>
      <c r="P44" s="7" t="s">
        <v>522</v>
      </c>
      <c r="Q44" s="7" t="s">
        <v>505</v>
      </c>
      <c r="R44" s="7" t="s">
        <v>46</v>
      </c>
      <c r="S44" s="7" t="s">
        <v>523</v>
      </c>
      <c r="T44" s="7" t="s">
        <v>253</v>
      </c>
      <c r="U44" s="7" t="s">
        <v>524</v>
      </c>
      <c r="V44" s="7" t="s">
        <v>212</v>
      </c>
      <c r="W44" s="7" t="s">
        <v>213</v>
      </c>
      <c r="X44" s="7" t="s">
        <v>255</v>
      </c>
      <c r="Y44" s="7" t="s">
        <v>525</v>
      </c>
      <c r="Z44" s="7" t="s">
        <v>526</v>
      </c>
      <c r="AA44" s="7" t="s">
        <v>527</v>
      </c>
      <c r="AB44" s="7" t="s">
        <v>521</v>
      </c>
      <c r="AC44" s="7" t="s">
        <v>522</v>
      </c>
      <c r="AD44" s="7" t="s">
        <v>206</v>
      </c>
    </row>
    <row r="45" spans="1:30" ht="39" hidden="1" x14ac:dyDescent="0.25">
      <c r="A45" s="7" t="s">
        <v>200</v>
      </c>
      <c r="B45" s="7" t="s">
        <v>201</v>
      </c>
      <c r="C45" s="7" t="s">
        <v>7</v>
      </c>
      <c r="D45" s="7" t="s">
        <v>11</v>
      </c>
      <c r="E45" s="7" t="s">
        <v>219</v>
      </c>
      <c r="F45" s="7" t="s">
        <v>203</v>
      </c>
      <c r="G45" s="7"/>
      <c r="H45" s="7" t="s">
        <v>155</v>
      </c>
      <c r="I45" s="7" t="s">
        <v>205</v>
      </c>
      <c r="J45" s="7" t="s">
        <v>17</v>
      </c>
      <c r="K45" s="7" t="s">
        <v>528</v>
      </c>
      <c r="L45" s="8">
        <v>43916</v>
      </c>
      <c r="M45" s="7" t="s">
        <v>529</v>
      </c>
      <c r="N45" s="7" t="s">
        <v>530</v>
      </c>
      <c r="O45" s="9">
        <v>3200000</v>
      </c>
      <c r="P45" s="9">
        <v>3200000</v>
      </c>
      <c r="Q45" s="7">
        <v>0</v>
      </c>
      <c r="R45" s="7" t="s">
        <v>47</v>
      </c>
      <c r="S45" s="7" t="s">
        <v>531</v>
      </c>
      <c r="T45" s="7" t="s">
        <v>210</v>
      </c>
      <c r="U45" s="7" t="s">
        <v>532</v>
      </c>
      <c r="V45" s="7" t="s">
        <v>212</v>
      </c>
      <c r="W45" s="7" t="s">
        <v>213</v>
      </c>
      <c r="X45" s="7" t="s">
        <v>533</v>
      </c>
      <c r="Y45" s="7" t="s">
        <v>534</v>
      </c>
      <c r="Z45" s="7" t="s">
        <v>535</v>
      </c>
      <c r="AA45" s="7" t="s">
        <v>491</v>
      </c>
      <c r="AB45" s="7" t="s">
        <v>536</v>
      </c>
      <c r="AC45" s="7" t="s">
        <v>537</v>
      </c>
      <c r="AD45" s="7" t="s">
        <v>217</v>
      </c>
    </row>
    <row r="46" spans="1:30" ht="26.25" hidden="1" x14ac:dyDescent="0.25">
      <c r="A46" s="7" t="s">
        <v>200</v>
      </c>
      <c r="B46" s="7" t="s">
        <v>201</v>
      </c>
      <c r="C46" s="10" t="s">
        <v>8</v>
      </c>
      <c r="D46" s="7" t="s">
        <v>11</v>
      </c>
      <c r="E46" s="7" t="s">
        <v>219</v>
      </c>
      <c r="F46" s="7" t="s">
        <v>203</v>
      </c>
      <c r="G46" s="7"/>
      <c r="H46" s="7" t="s">
        <v>155</v>
      </c>
      <c r="I46" s="7" t="s">
        <v>205</v>
      </c>
      <c r="J46" s="7" t="s">
        <v>17</v>
      </c>
      <c r="K46" s="7" t="s">
        <v>538</v>
      </c>
      <c r="L46" s="8">
        <v>43962</v>
      </c>
      <c r="M46" s="7" t="s">
        <v>539</v>
      </c>
      <c r="N46" s="7" t="s">
        <v>530</v>
      </c>
      <c r="O46" s="9">
        <v>15000000</v>
      </c>
      <c r="P46" s="7" t="s">
        <v>540</v>
      </c>
      <c r="Q46" s="7" t="s">
        <v>505</v>
      </c>
      <c r="R46" s="7" t="s">
        <v>48</v>
      </c>
      <c r="S46" s="7" t="s">
        <v>427</v>
      </c>
      <c r="T46" s="7" t="s">
        <v>253</v>
      </c>
      <c r="U46" s="7" t="s">
        <v>428</v>
      </c>
      <c r="V46" s="7" t="s">
        <v>212</v>
      </c>
      <c r="W46" s="7" t="s">
        <v>213</v>
      </c>
      <c r="X46" s="7" t="s">
        <v>429</v>
      </c>
      <c r="Y46" s="7" t="s">
        <v>430</v>
      </c>
      <c r="Z46" s="7" t="s">
        <v>541</v>
      </c>
      <c r="AA46" s="7" t="s">
        <v>542</v>
      </c>
      <c r="AB46" s="7" t="s">
        <v>543</v>
      </c>
      <c r="AC46" s="7" t="s">
        <v>540</v>
      </c>
      <c r="AD46" s="7" t="s">
        <v>217</v>
      </c>
    </row>
    <row r="47" spans="1:30" ht="26.25" hidden="1" x14ac:dyDescent="0.25">
      <c r="A47" s="7" t="s">
        <v>200</v>
      </c>
      <c r="B47" s="7" t="s">
        <v>201</v>
      </c>
      <c r="C47" s="10" t="s">
        <v>8</v>
      </c>
      <c r="D47" s="7" t="s">
        <v>11</v>
      </c>
      <c r="E47" s="7" t="s">
        <v>219</v>
      </c>
      <c r="F47" s="7" t="s">
        <v>203</v>
      </c>
      <c r="G47" s="7"/>
      <c r="H47" s="7" t="s">
        <v>204</v>
      </c>
      <c r="I47" s="7" t="s">
        <v>205</v>
      </c>
      <c r="J47" s="7" t="s">
        <v>17</v>
      </c>
      <c r="K47" s="7" t="s">
        <v>544</v>
      </c>
      <c r="L47" s="8">
        <v>43962</v>
      </c>
      <c r="M47" s="7" t="s">
        <v>545</v>
      </c>
      <c r="N47" s="7" t="s">
        <v>546</v>
      </c>
      <c r="O47" s="9">
        <v>705000</v>
      </c>
      <c r="P47" s="7" t="s">
        <v>547</v>
      </c>
      <c r="Q47" s="7" t="s">
        <v>505</v>
      </c>
      <c r="R47" s="7" t="s">
        <v>49</v>
      </c>
      <c r="S47" s="7" t="s">
        <v>523</v>
      </c>
      <c r="T47" s="7" t="s">
        <v>253</v>
      </c>
      <c r="U47" s="7" t="s">
        <v>524</v>
      </c>
      <c r="V47" s="7" t="s">
        <v>212</v>
      </c>
      <c r="W47" s="7" t="s">
        <v>213</v>
      </c>
      <c r="X47" s="7" t="s">
        <v>255</v>
      </c>
      <c r="Y47" s="7" t="s">
        <v>525</v>
      </c>
      <c r="Z47" s="7" t="s">
        <v>548</v>
      </c>
      <c r="AA47" s="7" t="s">
        <v>549</v>
      </c>
      <c r="AB47" s="7" t="s">
        <v>550</v>
      </c>
      <c r="AC47" s="7" t="s">
        <v>547</v>
      </c>
      <c r="AD47" s="7" t="s">
        <v>217</v>
      </c>
    </row>
    <row r="48" spans="1:30" hidden="1" x14ac:dyDescent="0.25">
      <c r="A48" s="7" t="s">
        <v>200</v>
      </c>
      <c r="B48" s="7" t="s">
        <v>201</v>
      </c>
      <c r="C48" s="10" t="s">
        <v>8</v>
      </c>
      <c r="D48" s="7" t="s">
        <v>11</v>
      </c>
      <c r="E48" s="7" t="s">
        <v>219</v>
      </c>
      <c r="F48" s="7" t="s">
        <v>203</v>
      </c>
      <c r="G48" s="7" t="s">
        <v>220</v>
      </c>
      <c r="H48" s="7" t="s">
        <v>221</v>
      </c>
      <c r="I48" s="7" t="s">
        <v>205</v>
      </c>
      <c r="J48" s="7" t="s">
        <v>17</v>
      </c>
      <c r="K48" s="7" t="s">
        <v>551</v>
      </c>
      <c r="L48" s="8">
        <v>43967</v>
      </c>
      <c r="M48" s="7" t="s">
        <v>552</v>
      </c>
      <c r="N48" s="7" t="s">
        <v>553</v>
      </c>
      <c r="O48" s="9">
        <v>117400</v>
      </c>
      <c r="P48" s="7" t="s">
        <v>554</v>
      </c>
      <c r="Q48" s="7" t="s">
        <v>505</v>
      </c>
      <c r="R48" s="7" t="s">
        <v>50</v>
      </c>
      <c r="S48" s="7" t="s">
        <v>555</v>
      </c>
      <c r="T48" s="7" t="s">
        <v>210</v>
      </c>
      <c r="U48" s="7" t="s">
        <v>556</v>
      </c>
      <c r="V48" s="7" t="s">
        <v>212</v>
      </c>
      <c r="W48" s="7" t="s">
        <v>213</v>
      </c>
      <c r="X48" s="7" t="s">
        <v>557</v>
      </c>
      <c r="Y48" s="7" t="s">
        <v>558</v>
      </c>
      <c r="Z48" s="7" t="s">
        <v>559</v>
      </c>
      <c r="AA48" s="7" t="s">
        <v>560</v>
      </c>
      <c r="AB48" s="7" t="s">
        <v>561</v>
      </c>
      <c r="AC48" s="7" t="s">
        <v>554</v>
      </c>
      <c r="AD48" s="7" t="s">
        <v>217</v>
      </c>
    </row>
    <row r="49" spans="1:30" ht="39" hidden="1" x14ac:dyDescent="0.25">
      <c r="A49" s="7" t="s">
        <v>200</v>
      </c>
      <c r="B49" s="10" t="s">
        <v>280</v>
      </c>
      <c r="C49" s="10" t="s">
        <v>8</v>
      </c>
      <c r="D49" s="10" t="s">
        <v>22</v>
      </c>
      <c r="E49" s="7" t="s">
        <v>219</v>
      </c>
      <c r="F49" s="7" t="s">
        <v>203</v>
      </c>
      <c r="G49" s="7"/>
      <c r="H49" s="7" t="s">
        <v>204</v>
      </c>
      <c r="I49" s="7" t="s">
        <v>205</v>
      </c>
      <c r="J49" s="7" t="s">
        <v>17</v>
      </c>
      <c r="K49" s="7" t="s">
        <v>562</v>
      </c>
      <c r="L49" s="8">
        <v>43976</v>
      </c>
      <c r="M49" s="7" t="s">
        <v>563</v>
      </c>
      <c r="N49" s="7" t="s">
        <v>375</v>
      </c>
      <c r="O49" s="9">
        <v>4628750</v>
      </c>
      <c r="P49" s="7" t="s">
        <v>564</v>
      </c>
      <c r="Q49" s="7" t="s">
        <v>505</v>
      </c>
      <c r="R49" s="7" t="s">
        <v>51</v>
      </c>
      <c r="S49" s="7" t="s">
        <v>565</v>
      </c>
      <c r="T49" s="7" t="s">
        <v>253</v>
      </c>
      <c r="U49" s="7" t="s">
        <v>566</v>
      </c>
      <c r="V49" s="7" t="s">
        <v>212</v>
      </c>
      <c r="W49" s="7" t="s">
        <v>213</v>
      </c>
      <c r="X49" s="7" t="s">
        <v>567</v>
      </c>
      <c r="Y49" s="7" t="s">
        <v>568</v>
      </c>
      <c r="Z49" s="7" t="s">
        <v>569</v>
      </c>
      <c r="AA49" s="7" t="s">
        <v>570</v>
      </c>
      <c r="AB49" s="7" t="s">
        <v>375</v>
      </c>
      <c r="AC49" s="7" t="s">
        <v>564</v>
      </c>
      <c r="AD49" s="7" t="s">
        <v>206</v>
      </c>
    </row>
    <row r="50" spans="1:30" ht="39" hidden="1" x14ac:dyDescent="0.25">
      <c r="A50" s="7" t="s">
        <v>200</v>
      </c>
      <c r="B50" s="10" t="s">
        <v>280</v>
      </c>
      <c r="C50" s="10" t="s">
        <v>8</v>
      </c>
      <c r="D50" s="10" t="s">
        <v>22</v>
      </c>
      <c r="E50" s="7" t="s">
        <v>219</v>
      </c>
      <c r="F50" s="7" t="s">
        <v>203</v>
      </c>
      <c r="G50" s="7"/>
      <c r="H50" s="7" t="s">
        <v>155</v>
      </c>
      <c r="I50" s="7" t="s">
        <v>205</v>
      </c>
      <c r="J50" s="7" t="s">
        <v>17</v>
      </c>
      <c r="K50" s="7" t="s">
        <v>571</v>
      </c>
      <c r="L50" s="8">
        <v>43990</v>
      </c>
      <c r="M50" s="7" t="s">
        <v>572</v>
      </c>
      <c r="N50" s="7" t="s">
        <v>375</v>
      </c>
      <c r="O50" s="9">
        <v>15000000</v>
      </c>
      <c r="P50" s="7" t="s">
        <v>540</v>
      </c>
      <c r="Q50" s="7" t="s">
        <v>505</v>
      </c>
      <c r="R50" s="7" t="s">
        <v>52</v>
      </c>
      <c r="S50" s="7" t="s">
        <v>427</v>
      </c>
      <c r="T50" s="7" t="s">
        <v>253</v>
      </c>
      <c r="U50" s="7" t="s">
        <v>428</v>
      </c>
      <c r="V50" s="7" t="s">
        <v>212</v>
      </c>
      <c r="W50" s="7" t="s">
        <v>213</v>
      </c>
      <c r="X50" s="7" t="s">
        <v>429</v>
      </c>
      <c r="Y50" s="7" t="s">
        <v>430</v>
      </c>
      <c r="Z50" s="7" t="s">
        <v>573</v>
      </c>
      <c r="AA50" s="7" t="s">
        <v>574</v>
      </c>
      <c r="AB50" s="7" t="s">
        <v>375</v>
      </c>
      <c r="AC50" s="7" t="s">
        <v>540</v>
      </c>
      <c r="AD50" s="7" t="s">
        <v>206</v>
      </c>
    </row>
    <row r="51" spans="1:30" hidden="1" x14ac:dyDescent="0.25">
      <c r="A51" s="7" t="s">
        <v>200</v>
      </c>
      <c r="B51" s="10" t="s">
        <v>280</v>
      </c>
      <c r="C51" s="10" t="s">
        <v>8</v>
      </c>
      <c r="D51" s="10" t="s">
        <v>22</v>
      </c>
      <c r="E51" s="7" t="s">
        <v>219</v>
      </c>
      <c r="F51" s="7" t="s">
        <v>203</v>
      </c>
      <c r="G51" s="7" t="s">
        <v>220</v>
      </c>
      <c r="H51" s="7" t="s">
        <v>221</v>
      </c>
      <c r="I51" s="7" t="s">
        <v>205</v>
      </c>
      <c r="J51" s="7" t="s">
        <v>17</v>
      </c>
      <c r="K51" s="7" t="s">
        <v>575</v>
      </c>
      <c r="L51" s="8">
        <v>44001</v>
      </c>
      <c r="M51" s="7" t="s">
        <v>576</v>
      </c>
      <c r="N51" s="7" t="s">
        <v>577</v>
      </c>
      <c r="O51" s="9">
        <v>2040000</v>
      </c>
      <c r="P51" s="7" t="s">
        <v>578</v>
      </c>
      <c r="Q51" s="7" t="s">
        <v>505</v>
      </c>
      <c r="R51" s="7" t="s">
        <v>53</v>
      </c>
      <c r="S51" s="7" t="s">
        <v>579</v>
      </c>
      <c r="T51" s="7" t="s">
        <v>210</v>
      </c>
      <c r="U51" s="7" t="s">
        <v>580</v>
      </c>
      <c r="V51" s="7" t="s">
        <v>212</v>
      </c>
      <c r="W51" s="7" t="s">
        <v>213</v>
      </c>
      <c r="X51" s="7" t="s">
        <v>581</v>
      </c>
      <c r="Y51" s="7" t="s">
        <v>582</v>
      </c>
      <c r="Z51" s="7" t="s">
        <v>583</v>
      </c>
      <c r="AA51" s="7" t="s">
        <v>584</v>
      </c>
      <c r="AB51" s="7" t="s">
        <v>585</v>
      </c>
      <c r="AC51" s="7" t="s">
        <v>578</v>
      </c>
      <c r="AD51" s="7" t="s">
        <v>206</v>
      </c>
    </row>
    <row r="52" spans="1:30" ht="26.25" hidden="1" x14ac:dyDescent="0.25">
      <c r="A52" s="7" t="s">
        <v>200</v>
      </c>
      <c r="B52" s="7" t="s">
        <v>586</v>
      </c>
      <c r="C52" s="10" t="s">
        <v>8</v>
      </c>
      <c r="D52" s="7" t="s">
        <v>11</v>
      </c>
      <c r="E52" s="7" t="s">
        <v>219</v>
      </c>
      <c r="F52" s="7" t="s">
        <v>203</v>
      </c>
      <c r="G52" s="7" t="s">
        <v>238</v>
      </c>
      <c r="H52" s="7" t="s">
        <v>239</v>
      </c>
      <c r="I52" s="7" t="s">
        <v>205</v>
      </c>
      <c r="J52" s="7" t="s">
        <v>17</v>
      </c>
      <c r="K52" s="7" t="s">
        <v>587</v>
      </c>
      <c r="L52" s="8">
        <v>44011</v>
      </c>
      <c r="M52" s="7" t="s">
        <v>588</v>
      </c>
      <c r="N52" s="7" t="s">
        <v>585</v>
      </c>
      <c r="O52" s="9">
        <v>20051760</v>
      </c>
      <c r="P52" s="7" t="s">
        <v>589</v>
      </c>
      <c r="Q52" s="7" t="s">
        <v>505</v>
      </c>
      <c r="R52" s="7" t="s">
        <v>54</v>
      </c>
      <c r="S52" s="7" t="s">
        <v>590</v>
      </c>
      <c r="T52" s="7" t="s">
        <v>210</v>
      </c>
      <c r="U52" s="7" t="s">
        <v>591</v>
      </c>
      <c r="V52" s="7" t="s">
        <v>212</v>
      </c>
      <c r="W52" s="7" t="s">
        <v>213</v>
      </c>
      <c r="X52" s="7" t="s">
        <v>592</v>
      </c>
      <c r="Y52" s="7" t="s">
        <v>593</v>
      </c>
      <c r="Z52" s="7" t="s">
        <v>247</v>
      </c>
      <c r="AA52" s="7" t="s">
        <v>217</v>
      </c>
      <c r="AB52" s="7" t="s">
        <v>594</v>
      </c>
      <c r="AC52" s="7" t="s">
        <v>589</v>
      </c>
      <c r="AD52" s="7" t="s">
        <v>595</v>
      </c>
    </row>
    <row r="53" spans="1:30" ht="39" hidden="1" x14ac:dyDescent="0.25">
      <c r="A53" s="7" t="s">
        <v>200</v>
      </c>
      <c r="B53" s="7" t="s">
        <v>201</v>
      </c>
      <c r="C53" s="10" t="s">
        <v>8</v>
      </c>
      <c r="D53" s="7" t="s">
        <v>11</v>
      </c>
      <c r="E53" s="7" t="s">
        <v>219</v>
      </c>
      <c r="F53" s="7" t="s">
        <v>203</v>
      </c>
      <c r="G53" s="7"/>
      <c r="H53" s="7" t="s">
        <v>155</v>
      </c>
      <c r="I53" s="7" t="s">
        <v>205</v>
      </c>
      <c r="J53" s="7" t="s">
        <v>17</v>
      </c>
      <c r="K53" s="7" t="s">
        <v>596</v>
      </c>
      <c r="L53" s="8">
        <v>43990</v>
      </c>
      <c r="M53" s="7" t="s">
        <v>597</v>
      </c>
      <c r="N53" s="7" t="s">
        <v>375</v>
      </c>
      <c r="O53" s="9">
        <v>21600000</v>
      </c>
      <c r="P53" s="7" t="s">
        <v>598</v>
      </c>
      <c r="Q53" s="7" t="s">
        <v>505</v>
      </c>
      <c r="R53" s="7" t="s">
        <v>55</v>
      </c>
      <c r="S53" s="7" t="s">
        <v>599</v>
      </c>
      <c r="T53" s="7" t="s">
        <v>253</v>
      </c>
      <c r="U53" s="7" t="s">
        <v>600</v>
      </c>
      <c r="V53" s="7" t="s">
        <v>212</v>
      </c>
      <c r="W53" s="7" t="s">
        <v>213</v>
      </c>
      <c r="X53" s="7" t="s">
        <v>601</v>
      </c>
      <c r="Y53" s="7" t="s">
        <v>602</v>
      </c>
      <c r="Z53" s="7" t="s">
        <v>603</v>
      </c>
      <c r="AA53" s="7" t="s">
        <v>604</v>
      </c>
      <c r="AB53" s="7" t="s">
        <v>605</v>
      </c>
      <c r="AC53" s="7" t="s">
        <v>598</v>
      </c>
      <c r="AD53" s="7" t="s">
        <v>217</v>
      </c>
    </row>
    <row r="54" spans="1:30" ht="26.25" hidden="1" x14ac:dyDescent="0.25">
      <c r="A54" s="7" t="s">
        <v>200</v>
      </c>
      <c r="B54" s="7" t="s">
        <v>201</v>
      </c>
      <c r="C54" s="10" t="s">
        <v>8</v>
      </c>
      <c r="D54" s="7" t="s">
        <v>11</v>
      </c>
      <c r="E54" s="7" t="s">
        <v>219</v>
      </c>
      <c r="F54" s="7" t="s">
        <v>203</v>
      </c>
      <c r="G54" s="7" t="s">
        <v>220</v>
      </c>
      <c r="H54" s="7" t="s">
        <v>221</v>
      </c>
      <c r="I54" s="7" t="s">
        <v>205</v>
      </c>
      <c r="J54" s="7" t="s">
        <v>14</v>
      </c>
      <c r="K54" s="7" t="s">
        <v>606</v>
      </c>
      <c r="L54" s="8">
        <v>44000</v>
      </c>
      <c r="M54" s="7" t="s">
        <v>607</v>
      </c>
      <c r="N54" s="7" t="s">
        <v>550</v>
      </c>
      <c r="O54" s="9">
        <v>4793065</v>
      </c>
      <c r="P54" s="7" t="s">
        <v>608</v>
      </c>
      <c r="Q54" s="7" t="s">
        <v>505</v>
      </c>
      <c r="R54" s="7" t="s">
        <v>56</v>
      </c>
      <c r="S54" s="7" t="s">
        <v>523</v>
      </c>
      <c r="T54" s="7" t="s">
        <v>253</v>
      </c>
      <c r="U54" s="7" t="s">
        <v>524</v>
      </c>
      <c r="V54" s="7" t="s">
        <v>212</v>
      </c>
      <c r="W54" s="7" t="s">
        <v>213</v>
      </c>
      <c r="X54" s="7" t="s">
        <v>255</v>
      </c>
      <c r="Y54" s="7" t="s">
        <v>525</v>
      </c>
      <c r="Z54" s="7" t="s">
        <v>609</v>
      </c>
      <c r="AA54" s="7" t="s">
        <v>610</v>
      </c>
      <c r="AB54" s="7" t="s">
        <v>611</v>
      </c>
      <c r="AC54" s="7" t="s">
        <v>608</v>
      </c>
      <c r="AD54" s="7" t="s">
        <v>217</v>
      </c>
    </row>
    <row r="55" spans="1:30" hidden="1" x14ac:dyDescent="0.25">
      <c r="A55" s="7" t="s">
        <v>200</v>
      </c>
      <c r="B55" s="7" t="s">
        <v>201</v>
      </c>
      <c r="C55" s="10" t="s">
        <v>8</v>
      </c>
      <c r="D55" s="7" t="s">
        <v>11</v>
      </c>
      <c r="E55" s="7" t="s">
        <v>219</v>
      </c>
      <c r="F55" s="7" t="s">
        <v>203</v>
      </c>
      <c r="G55" s="7" t="s">
        <v>220</v>
      </c>
      <c r="H55" s="7" t="s">
        <v>221</v>
      </c>
      <c r="I55" s="7" t="s">
        <v>205</v>
      </c>
      <c r="J55" s="7" t="s">
        <v>17</v>
      </c>
      <c r="K55" s="7" t="s">
        <v>612</v>
      </c>
      <c r="L55" s="8">
        <v>44004</v>
      </c>
      <c r="M55" s="7" t="s">
        <v>613</v>
      </c>
      <c r="N55" s="7" t="s">
        <v>577</v>
      </c>
      <c r="O55" s="9">
        <v>231750</v>
      </c>
      <c r="P55" s="7" t="s">
        <v>614</v>
      </c>
      <c r="Q55" s="7" t="s">
        <v>505</v>
      </c>
      <c r="R55" s="7" t="s">
        <v>57</v>
      </c>
      <c r="S55" s="7" t="s">
        <v>273</v>
      </c>
      <c r="T55" s="7" t="s">
        <v>210</v>
      </c>
      <c r="U55" s="7" t="s">
        <v>274</v>
      </c>
      <c r="V55" s="7" t="s">
        <v>212</v>
      </c>
      <c r="W55" s="7" t="s">
        <v>213</v>
      </c>
      <c r="X55" s="7" t="s">
        <v>275</v>
      </c>
      <c r="Y55" s="7" t="s">
        <v>276</v>
      </c>
      <c r="Z55" s="7" t="s">
        <v>615</v>
      </c>
      <c r="AA55" s="7" t="s">
        <v>616</v>
      </c>
      <c r="AB55" s="7" t="s">
        <v>577</v>
      </c>
      <c r="AC55" s="7" t="s">
        <v>614</v>
      </c>
      <c r="AD55" s="7" t="s">
        <v>217</v>
      </c>
    </row>
    <row r="56" spans="1:30" hidden="1" x14ac:dyDescent="0.25">
      <c r="A56" s="7" t="s">
        <v>200</v>
      </c>
      <c r="B56" s="7" t="s">
        <v>201</v>
      </c>
      <c r="C56" s="10" t="s">
        <v>8</v>
      </c>
      <c r="D56" s="7" t="s">
        <v>11</v>
      </c>
      <c r="E56" s="7" t="s">
        <v>219</v>
      </c>
      <c r="F56" s="7" t="s">
        <v>203</v>
      </c>
      <c r="G56" s="7" t="s">
        <v>220</v>
      </c>
      <c r="H56" s="7" t="s">
        <v>221</v>
      </c>
      <c r="I56" s="7" t="s">
        <v>205</v>
      </c>
      <c r="J56" s="7" t="s">
        <v>17</v>
      </c>
      <c r="K56" s="7" t="s">
        <v>617</v>
      </c>
      <c r="L56" s="8">
        <v>44004</v>
      </c>
      <c r="M56" s="7" t="s">
        <v>618</v>
      </c>
      <c r="N56" s="7" t="s">
        <v>577</v>
      </c>
      <c r="O56" s="9">
        <v>480000</v>
      </c>
      <c r="P56" s="7" t="s">
        <v>619</v>
      </c>
      <c r="Q56" s="7" t="s">
        <v>505</v>
      </c>
      <c r="R56" s="7" t="s">
        <v>58</v>
      </c>
      <c r="S56" s="7" t="s">
        <v>579</v>
      </c>
      <c r="T56" s="7" t="s">
        <v>210</v>
      </c>
      <c r="U56" s="7" t="s">
        <v>580</v>
      </c>
      <c r="V56" s="7" t="s">
        <v>212</v>
      </c>
      <c r="W56" s="7" t="s">
        <v>213</v>
      </c>
      <c r="X56" s="7" t="s">
        <v>581</v>
      </c>
      <c r="Y56" s="7" t="s">
        <v>582</v>
      </c>
      <c r="Z56" s="7" t="s">
        <v>620</v>
      </c>
      <c r="AA56" s="7" t="s">
        <v>621</v>
      </c>
      <c r="AB56" s="7" t="s">
        <v>585</v>
      </c>
      <c r="AC56" s="7" t="s">
        <v>619</v>
      </c>
      <c r="AD56" s="7" t="s">
        <v>217</v>
      </c>
    </row>
    <row r="57" spans="1:30" hidden="1" x14ac:dyDescent="0.25">
      <c r="A57" s="7" t="s">
        <v>200</v>
      </c>
      <c r="B57" s="7" t="s">
        <v>201</v>
      </c>
      <c r="C57" s="10" t="s">
        <v>8</v>
      </c>
      <c r="D57" s="7" t="s">
        <v>11</v>
      </c>
      <c r="E57" s="7" t="s">
        <v>219</v>
      </c>
      <c r="F57" s="7" t="s">
        <v>203</v>
      </c>
      <c r="G57" s="7" t="s">
        <v>220</v>
      </c>
      <c r="H57" s="7" t="s">
        <v>221</v>
      </c>
      <c r="I57" s="7" t="s">
        <v>205</v>
      </c>
      <c r="J57" s="7" t="s">
        <v>17</v>
      </c>
      <c r="K57" s="7" t="s">
        <v>622</v>
      </c>
      <c r="L57" s="8">
        <v>44004</v>
      </c>
      <c r="M57" s="7" t="s">
        <v>623</v>
      </c>
      <c r="N57" s="7" t="s">
        <v>577</v>
      </c>
      <c r="O57" s="9">
        <v>1002600</v>
      </c>
      <c r="P57" s="7" t="s">
        <v>624</v>
      </c>
      <c r="Q57" s="7" t="s">
        <v>505</v>
      </c>
      <c r="R57" s="7" t="s">
        <v>59</v>
      </c>
      <c r="S57" s="7" t="s">
        <v>273</v>
      </c>
      <c r="T57" s="7" t="s">
        <v>210</v>
      </c>
      <c r="U57" s="7" t="s">
        <v>274</v>
      </c>
      <c r="V57" s="7" t="s">
        <v>212</v>
      </c>
      <c r="W57" s="7" t="s">
        <v>213</v>
      </c>
      <c r="X57" s="7" t="s">
        <v>275</v>
      </c>
      <c r="Y57" s="7" t="s">
        <v>276</v>
      </c>
      <c r="Z57" s="7" t="s">
        <v>625</v>
      </c>
      <c r="AA57" s="7" t="s">
        <v>626</v>
      </c>
      <c r="AB57" s="7" t="s">
        <v>577</v>
      </c>
      <c r="AC57" s="7" t="s">
        <v>624</v>
      </c>
      <c r="AD57" s="7" t="s">
        <v>217</v>
      </c>
    </row>
    <row r="58" spans="1:30" hidden="1" x14ac:dyDescent="0.25">
      <c r="A58" s="7" t="s">
        <v>200</v>
      </c>
      <c r="B58" s="7" t="s">
        <v>201</v>
      </c>
      <c r="C58" s="10" t="s">
        <v>8</v>
      </c>
      <c r="D58" s="7" t="s">
        <v>11</v>
      </c>
      <c r="E58" s="7" t="s">
        <v>219</v>
      </c>
      <c r="F58" s="7" t="s">
        <v>203</v>
      </c>
      <c r="G58" s="7" t="s">
        <v>220</v>
      </c>
      <c r="H58" s="7" t="s">
        <v>221</v>
      </c>
      <c r="I58" s="7" t="s">
        <v>205</v>
      </c>
      <c r="J58" s="7" t="s">
        <v>17</v>
      </c>
      <c r="K58" s="7" t="s">
        <v>627</v>
      </c>
      <c r="L58" s="8">
        <v>44004</v>
      </c>
      <c r="M58" s="7" t="s">
        <v>628</v>
      </c>
      <c r="N58" s="7" t="s">
        <v>577</v>
      </c>
      <c r="O58" s="9">
        <v>687000</v>
      </c>
      <c r="P58" s="7" t="s">
        <v>629</v>
      </c>
      <c r="Q58" s="7" t="s">
        <v>505</v>
      </c>
      <c r="R58" s="7" t="s">
        <v>60</v>
      </c>
      <c r="S58" s="7" t="s">
        <v>273</v>
      </c>
      <c r="T58" s="7" t="s">
        <v>210</v>
      </c>
      <c r="U58" s="7" t="s">
        <v>274</v>
      </c>
      <c r="V58" s="7" t="s">
        <v>212</v>
      </c>
      <c r="W58" s="7" t="s">
        <v>213</v>
      </c>
      <c r="X58" s="7" t="s">
        <v>275</v>
      </c>
      <c r="Y58" s="7" t="s">
        <v>276</v>
      </c>
      <c r="Z58" s="7" t="s">
        <v>559</v>
      </c>
      <c r="AA58" s="7" t="s">
        <v>630</v>
      </c>
      <c r="AB58" s="7" t="s">
        <v>631</v>
      </c>
      <c r="AC58" s="7" t="s">
        <v>629</v>
      </c>
      <c r="AD58" s="7" t="s">
        <v>217</v>
      </c>
    </row>
    <row r="59" spans="1:30" hidden="1" x14ac:dyDescent="0.25">
      <c r="A59" s="7" t="s">
        <v>200</v>
      </c>
      <c r="B59" s="7" t="s">
        <v>201</v>
      </c>
      <c r="C59" s="10" t="s">
        <v>8</v>
      </c>
      <c r="D59" s="7" t="s">
        <v>11</v>
      </c>
      <c r="E59" s="7" t="s">
        <v>219</v>
      </c>
      <c r="F59" s="7" t="s">
        <v>203</v>
      </c>
      <c r="G59" s="7" t="s">
        <v>220</v>
      </c>
      <c r="H59" s="7" t="s">
        <v>221</v>
      </c>
      <c r="I59" s="7" t="s">
        <v>205</v>
      </c>
      <c r="J59" s="7" t="s">
        <v>17</v>
      </c>
      <c r="K59" s="7" t="s">
        <v>632</v>
      </c>
      <c r="L59" s="8">
        <v>44004</v>
      </c>
      <c r="M59" s="7" t="s">
        <v>633</v>
      </c>
      <c r="N59" s="7" t="s">
        <v>577</v>
      </c>
      <c r="O59" s="9">
        <v>500000</v>
      </c>
      <c r="P59" s="7" t="s">
        <v>490</v>
      </c>
      <c r="Q59" s="7" t="s">
        <v>505</v>
      </c>
      <c r="R59" s="7" t="s">
        <v>61</v>
      </c>
      <c r="S59" s="7" t="s">
        <v>579</v>
      </c>
      <c r="T59" s="7" t="s">
        <v>210</v>
      </c>
      <c r="U59" s="7" t="s">
        <v>580</v>
      </c>
      <c r="V59" s="7" t="s">
        <v>212</v>
      </c>
      <c r="W59" s="7" t="s">
        <v>213</v>
      </c>
      <c r="X59" s="7" t="s">
        <v>581</v>
      </c>
      <c r="Y59" s="7" t="s">
        <v>582</v>
      </c>
      <c r="Z59" s="7" t="s">
        <v>634</v>
      </c>
      <c r="AA59" s="7" t="s">
        <v>635</v>
      </c>
      <c r="AB59" s="7" t="s">
        <v>585</v>
      </c>
      <c r="AC59" s="7" t="s">
        <v>490</v>
      </c>
      <c r="AD59" s="7" t="s">
        <v>217</v>
      </c>
    </row>
    <row r="60" spans="1:30" hidden="1" x14ac:dyDescent="0.25">
      <c r="A60" s="7" t="s">
        <v>200</v>
      </c>
      <c r="B60" s="7" t="s">
        <v>201</v>
      </c>
      <c r="C60" s="10" t="s">
        <v>8</v>
      </c>
      <c r="D60" s="7" t="s">
        <v>11</v>
      </c>
      <c r="E60" s="7" t="s">
        <v>219</v>
      </c>
      <c r="F60" s="7" t="s">
        <v>203</v>
      </c>
      <c r="G60" s="7" t="s">
        <v>220</v>
      </c>
      <c r="H60" s="7" t="s">
        <v>221</v>
      </c>
      <c r="I60" s="7" t="s">
        <v>205</v>
      </c>
      <c r="J60" s="7" t="s">
        <v>17</v>
      </c>
      <c r="K60" s="7" t="s">
        <v>636</v>
      </c>
      <c r="L60" s="8">
        <v>44004</v>
      </c>
      <c r="M60" s="7" t="s">
        <v>637</v>
      </c>
      <c r="N60" s="7" t="s">
        <v>577</v>
      </c>
      <c r="O60" s="9">
        <v>150000</v>
      </c>
      <c r="P60" s="7" t="s">
        <v>638</v>
      </c>
      <c r="Q60" s="7" t="s">
        <v>505</v>
      </c>
      <c r="R60" s="7" t="s">
        <v>62</v>
      </c>
      <c r="S60" s="7" t="s">
        <v>579</v>
      </c>
      <c r="T60" s="7" t="s">
        <v>210</v>
      </c>
      <c r="U60" s="7" t="s">
        <v>580</v>
      </c>
      <c r="V60" s="7" t="s">
        <v>212</v>
      </c>
      <c r="W60" s="7" t="s">
        <v>213</v>
      </c>
      <c r="X60" s="7" t="s">
        <v>581</v>
      </c>
      <c r="Y60" s="7" t="s">
        <v>582</v>
      </c>
      <c r="Z60" s="7" t="s">
        <v>639</v>
      </c>
      <c r="AA60" s="7" t="s">
        <v>640</v>
      </c>
      <c r="AB60" s="7" t="s">
        <v>585</v>
      </c>
      <c r="AC60" s="7" t="s">
        <v>638</v>
      </c>
      <c r="AD60" s="7" t="s">
        <v>217</v>
      </c>
    </row>
    <row r="61" spans="1:30" ht="26.25" hidden="1" x14ac:dyDescent="0.25">
      <c r="A61" s="7" t="s">
        <v>200</v>
      </c>
      <c r="B61" s="7" t="s">
        <v>201</v>
      </c>
      <c r="C61" s="10" t="s">
        <v>8</v>
      </c>
      <c r="D61" s="7" t="s">
        <v>11</v>
      </c>
      <c r="E61" s="7" t="s">
        <v>219</v>
      </c>
      <c r="F61" s="7" t="s">
        <v>203</v>
      </c>
      <c r="G61" s="7" t="s">
        <v>220</v>
      </c>
      <c r="H61" s="7" t="s">
        <v>221</v>
      </c>
      <c r="I61" s="7" t="s">
        <v>205</v>
      </c>
      <c r="J61" s="7" t="s">
        <v>17</v>
      </c>
      <c r="K61" s="7" t="s">
        <v>641</v>
      </c>
      <c r="L61" s="8">
        <v>44004</v>
      </c>
      <c r="M61" s="7" t="s">
        <v>642</v>
      </c>
      <c r="N61" s="7" t="s">
        <v>577</v>
      </c>
      <c r="O61" s="9">
        <v>248000</v>
      </c>
      <c r="P61" s="7" t="s">
        <v>643</v>
      </c>
      <c r="Q61" s="7" t="s">
        <v>505</v>
      </c>
      <c r="R61" s="7" t="s">
        <v>63</v>
      </c>
      <c r="S61" s="7" t="s">
        <v>273</v>
      </c>
      <c r="T61" s="7" t="s">
        <v>210</v>
      </c>
      <c r="U61" s="7" t="s">
        <v>274</v>
      </c>
      <c r="V61" s="7" t="s">
        <v>212</v>
      </c>
      <c r="W61" s="7" t="s">
        <v>213</v>
      </c>
      <c r="X61" s="7" t="s">
        <v>275</v>
      </c>
      <c r="Y61" s="7" t="s">
        <v>276</v>
      </c>
      <c r="Z61" s="7" t="s">
        <v>644</v>
      </c>
      <c r="AA61" s="7" t="s">
        <v>645</v>
      </c>
      <c r="AB61" s="7" t="s">
        <v>577</v>
      </c>
      <c r="AC61" s="7" t="s">
        <v>643</v>
      </c>
      <c r="AD61" s="7" t="s">
        <v>217</v>
      </c>
    </row>
    <row r="62" spans="1:30" hidden="1" x14ac:dyDescent="0.25">
      <c r="A62" s="7" t="s">
        <v>200</v>
      </c>
      <c r="B62" s="7" t="s">
        <v>201</v>
      </c>
      <c r="C62" s="10" t="s">
        <v>8</v>
      </c>
      <c r="D62" s="7" t="s">
        <v>11</v>
      </c>
      <c r="E62" s="7" t="s">
        <v>219</v>
      </c>
      <c r="F62" s="7" t="s">
        <v>203</v>
      </c>
      <c r="G62" s="7" t="s">
        <v>220</v>
      </c>
      <c r="H62" s="7" t="s">
        <v>221</v>
      </c>
      <c r="I62" s="7" t="s">
        <v>205</v>
      </c>
      <c r="J62" s="7" t="s">
        <v>17</v>
      </c>
      <c r="K62" s="7" t="s">
        <v>646</v>
      </c>
      <c r="L62" s="8">
        <v>44004</v>
      </c>
      <c r="M62" s="7" t="s">
        <v>647</v>
      </c>
      <c r="N62" s="7" t="s">
        <v>577</v>
      </c>
      <c r="O62" s="9">
        <v>240000</v>
      </c>
      <c r="P62" s="7" t="s">
        <v>648</v>
      </c>
      <c r="Q62" s="7" t="s">
        <v>505</v>
      </c>
      <c r="R62" s="7" t="s">
        <v>64</v>
      </c>
      <c r="S62" s="7" t="s">
        <v>649</v>
      </c>
      <c r="T62" s="7" t="s">
        <v>253</v>
      </c>
      <c r="U62" s="7" t="s">
        <v>650</v>
      </c>
      <c r="V62" s="7" t="s">
        <v>212</v>
      </c>
      <c r="W62" s="7" t="s">
        <v>213</v>
      </c>
      <c r="X62" s="7" t="s">
        <v>651</v>
      </c>
      <c r="Y62" s="7" t="s">
        <v>652</v>
      </c>
      <c r="Z62" s="7" t="s">
        <v>653</v>
      </c>
      <c r="AA62" s="7" t="s">
        <v>654</v>
      </c>
      <c r="AB62" s="7" t="s">
        <v>655</v>
      </c>
      <c r="AC62" s="7" t="s">
        <v>648</v>
      </c>
      <c r="AD62" s="7" t="s">
        <v>217</v>
      </c>
    </row>
    <row r="63" spans="1:30" ht="26.25" hidden="1" x14ac:dyDescent="0.25">
      <c r="A63" s="7" t="s">
        <v>200</v>
      </c>
      <c r="B63" s="7" t="s">
        <v>201</v>
      </c>
      <c r="C63" s="10" t="s">
        <v>8</v>
      </c>
      <c r="D63" s="7" t="s">
        <v>11</v>
      </c>
      <c r="E63" s="7" t="s">
        <v>219</v>
      </c>
      <c r="F63" s="7" t="s">
        <v>203</v>
      </c>
      <c r="G63" s="7" t="s">
        <v>220</v>
      </c>
      <c r="H63" s="7" t="s">
        <v>221</v>
      </c>
      <c r="I63" s="7" t="s">
        <v>205</v>
      </c>
      <c r="J63" s="7" t="s">
        <v>17</v>
      </c>
      <c r="K63" s="7" t="s">
        <v>656</v>
      </c>
      <c r="L63" s="8">
        <v>44004</v>
      </c>
      <c r="M63" s="7" t="s">
        <v>657</v>
      </c>
      <c r="N63" s="7" t="s">
        <v>577</v>
      </c>
      <c r="O63" s="9">
        <v>719920</v>
      </c>
      <c r="P63" s="7" t="s">
        <v>658</v>
      </c>
      <c r="Q63" s="7" t="s">
        <v>505</v>
      </c>
      <c r="R63" s="7" t="s">
        <v>65</v>
      </c>
      <c r="S63" s="7" t="s">
        <v>659</v>
      </c>
      <c r="T63" s="7" t="s">
        <v>210</v>
      </c>
      <c r="U63" s="7" t="s">
        <v>660</v>
      </c>
      <c r="V63" s="7" t="s">
        <v>212</v>
      </c>
      <c r="W63" s="7" t="s">
        <v>213</v>
      </c>
      <c r="X63" s="7" t="s">
        <v>592</v>
      </c>
      <c r="Y63" s="7" t="s">
        <v>661</v>
      </c>
      <c r="Z63" s="7" t="s">
        <v>662</v>
      </c>
      <c r="AA63" s="7" t="s">
        <v>656</v>
      </c>
      <c r="AB63" s="7" t="s">
        <v>577</v>
      </c>
      <c r="AC63" s="7" t="s">
        <v>658</v>
      </c>
      <c r="AD63" s="7" t="s">
        <v>217</v>
      </c>
    </row>
    <row r="64" spans="1:30" hidden="1" x14ac:dyDescent="0.25">
      <c r="A64" s="7" t="s">
        <v>200</v>
      </c>
      <c r="B64" s="7" t="s">
        <v>201</v>
      </c>
      <c r="C64" s="10" t="s">
        <v>8</v>
      </c>
      <c r="D64" s="7" t="s">
        <v>11</v>
      </c>
      <c r="E64" s="7" t="s">
        <v>219</v>
      </c>
      <c r="F64" s="7" t="s">
        <v>203</v>
      </c>
      <c r="G64" s="7" t="s">
        <v>220</v>
      </c>
      <c r="H64" s="7" t="s">
        <v>221</v>
      </c>
      <c r="I64" s="7" t="s">
        <v>205</v>
      </c>
      <c r="J64" s="7" t="s">
        <v>17</v>
      </c>
      <c r="K64" s="7" t="s">
        <v>663</v>
      </c>
      <c r="L64" s="8">
        <v>44004</v>
      </c>
      <c r="M64" s="7" t="s">
        <v>664</v>
      </c>
      <c r="N64" s="7" t="s">
        <v>577</v>
      </c>
      <c r="O64" s="9">
        <v>1199760</v>
      </c>
      <c r="P64" s="7" t="s">
        <v>665</v>
      </c>
      <c r="Q64" s="7" t="s">
        <v>505</v>
      </c>
      <c r="R64" s="7" t="s">
        <v>66</v>
      </c>
      <c r="S64" s="7" t="s">
        <v>666</v>
      </c>
      <c r="T64" s="7" t="s">
        <v>210</v>
      </c>
      <c r="U64" s="7" t="s">
        <v>667</v>
      </c>
      <c r="V64" s="7" t="s">
        <v>212</v>
      </c>
      <c r="W64" s="7" t="s">
        <v>213</v>
      </c>
      <c r="X64" s="7" t="s">
        <v>668</v>
      </c>
      <c r="Y64" s="7" t="s">
        <v>669</v>
      </c>
      <c r="Z64" s="7" t="s">
        <v>559</v>
      </c>
      <c r="AA64" s="7"/>
      <c r="AB64" s="7"/>
      <c r="AC64" s="7"/>
      <c r="AD64" s="7" t="s">
        <v>217</v>
      </c>
    </row>
    <row r="65" spans="1:30" hidden="1" x14ac:dyDescent="0.25">
      <c r="A65" s="7" t="s">
        <v>200</v>
      </c>
      <c r="B65" s="7" t="s">
        <v>201</v>
      </c>
      <c r="C65" s="10" t="s">
        <v>8</v>
      </c>
      <c r="D65" s="7" t="s">
        <v>11</v>
      </c>
      <c r="E65" s="7" t="s">
        <v>219</v>
      </c>
      <c r="F65" s="7" t="s">
        <v>203</v>
      </c>
      <c r="G65" s="7" t="s">
        <v>220</v>
      </c>
      <c r="H65" s="7" t="s">
        <v>221</v>
      </c>
      <c r="I65" s="7" t="s">
        <v>205</v>
      </c>
      <c r="J65" s="7" t="s">
        <v>17</v>
      </c>
      <c r="K65" s="7" t="s">
        <v>670</v>
      </c>
      <c r="L65" s="8">
        <v>44004</v>
      </c>
      <c r="M65" s="7" t="s">
        <v>671</v>
      </c>
      <c r="N65" s="7" t="s">
        <v>577</v>
      </c>
      <c r="O65" s="9">
        <v>1266000</v>
      </c>
      <c r="P65" s="7" t="s">
        <v>672</v>
      </c>
      <c r="Q65" s="7" t="s">
        <v>505</v>
      </c>
      <c r="R65" s="7" t="s">
        <v>67</v>
      </c>
      <c r="S65" s="7" t="s">
        <v>673</v>
      </c>
      <c r="T65" s="7" t="s">
        <v>253</v>
      </c>
      <c r="U65" s="7" t="s">
        <v>674</v>
      </c>
      <c r="V65" s="7" t="s">
        <v>212</v>
      </c>
      <c r="W65" s="7" t="s">
        <v>213</v>
      </c>
      <c r="X65" s="7" t="s">
        <v>675</v>
      </c>
      <c r="Y65" s="7" t="s">
        <v>676</v>
      </c>
      <c r="Z65" s="7" t="s">
        <v>677</v>
      </c>
      <c r="AA65" s="7" t="s">
        <v>678</v>
      </c>
      <c r="AB65" s="7" t="s">
        <v>585</v>
      </c>
      <c r="AC65" s="7" t="s">
        <v>672</v>
      </c>
      <c r="AD65" s="7" t="s">
        <v>217</v>
      </c>
    </row>
    <row r="66" spans="1:30" ht="26.25" hidden="1" x14ac:dyDescent="0.25">
      <c r="A66" s="7" t="s">
        <v>200</v>
      </c>
      <c r="B66" s="7" t="s">
        <v>201</v>
      </c>
      <c r="C66" s="10" t="s">
        <v>8</v>
      </c>
      <c r="D66" s="7" t="s">
        <v>11</v>
      </c>
      <c r="E66" s="7" t="s">
        <v>219</v>
      </c>
      <c r="F66" s="7" t="s">
        <v>203</v>
      </c>
      <c r="G66" s="7" t="s">
        <v>220</v>
      </c>
      <c r="H66" s="7" t="s">
        <v>221</v>
      </c>
      <c r="I66" s="7" t="s">
        <v>205</v>
      </c>
      <c r="J66" s="7" t="s">
        <v>14</v>
      </c>
      <c r="K66" s="7" t="s">
        <v>679</v>
      </c>
      <c r="L66" s="8">
        <v>44009</v>
      </c>
      <c r="M66" s="7" t="s">
        <v>680</v>
      </c>
      <c r="N66" s="7" t="s">
        <v>585</v>
      </c>
      <c r="O66" s="9">
        <v>5167620</v>
      </c>
      <c r="P66" s="7" t="s">
        <v>681</v>
      </c>
      <c r="Q66" s="7" t="s">
        <v>505</v>
      </c>
      <c r="R66" s="7" t="s">
        <v>68</v>
      </c>
      <c r="S66" s="7" t="s">
        <v>523</v>
      </c>
      <c r="T66" s="7" t="s">
        <v>253</v>
      </c>
      <c r="U66" s="7" t="s">
        <v>524</v>
      </c>
      <c r="V66" s="7" t="s">
        <v>212</v>
      </c>
      <c r="W66" s="7" t="s">
        <v>213</v>
      </c>
      <c r="X66" s="7" t="s">
        <v>255</v>
      </c>
      <c r="Y66" s="7" t="s">
        <v>525</v>
      </c>
      <c r="Z66" s="7" t="s">
        <v>526</v>
      </c>
      <c r="AA66" s="7" t="s">
        <v>682</v>
      </c>
      <c r="AB66" s="7" t="s">
        <v>683</v>
      </c>
      <c r="AC66" s="7" t="s">
        <v>681</v>
      </c>
      <c r="AD66" s="7" t="s">
        <v>217</v>
      </c>
    </row>
    <row r="67" spans="1:30" ht="26.25" hidden="1" x14ac:dyDescent="0.25">
      <c r="A67" s="7" t="s">
        <v>200</v>
      </c>
      <c r="B67" s="10" t="s">
        <v>280</v>
      </c>
      <c r="C67" s="10" t="s">
        <v>9</v>
      </c>
      <c r="D67" s="10" t="s">
        <v>22</v>
      </c>
      <c r="E67" s="7" t="s">
        <v>202</v>
      </c>
      <c r="F67" s="7" t="s">
        <v>203</v>
      </c>
      <c r="G67" s="7" t="s">
        <v>238</v>
      </c>
      <c r="H67" s="7" t="s">
        <v>239</v>
      </c>
      <c r="I67" s="7" t="s">
        <v>205</v>
      </c>
      <c r="J67" s="7" t="s">
        <v>29</v>
      </c>
      <c r="K67" s="7" t="s">
        <v>684</v>
      </c>
      <c r="L67" s="8">
        <v>44027</v>
      </c>
      <c r="M67" s="7" t="s">
        <v>685</v>
      </c>
      <c r="N67" s="7" t="s">
        <v>686</v>
      </c>
      <c r="O67" s="9">
        <v>45546900</v>
      </c>
      <c r="P67" s="7" t="s">
        <v>687</v>
      </c>
      <c r="Q67" s="7" t="s">
        <v>505</v>
      </c>
      <c r="R67" s="7" t="s">
        <v>69</v>
      </c>
      <c r="S67" s="7" t="s">
        <v>688</v>
      </c>
      <c r="T67" s="7" t="s">
        <v>210</v>
      </c>
      <c r="U67" s="7" t="s">
        <v>689</v>
      </c>
      <c r="V67" s="7" t="s">
        <v>212</v>
      </c>
      <c r="W67" s="7" t="s">
        <v>213</v>
      </c>
      <c r="X67" s="7" t="s">
        <v>690</v>
      </c>
      <c r="Y67" s="7" t="s">
        <v>691</v>
      </c>
      <c r="Z67" s="7" t="s">
        <v>247</v>
      </c>
      <c r="AA67" s="7" t="s">
        <v>692</v>
      </c>
      <c r="AB67" s="7" t="s">
        <v>686</v>
      </c>
      <c r="AC67" s="7" t="s">
        <v>687</v>
      </c>
      <c r="AD67" s="7" t="s">
        <v>206</v>
      </c>
    </row>
    <row r="68" spans="1:30" hidden="1" x14ac:dyDescent="0.25">
      <c r="A68" s="7" t="s">
        <v>200</v>
      </c>
      <c r="B68" s="10" t="s">
        <v>280</v>
      </c>
      <c r="C68" s="10" t="s">
        <v>9</v>
      </c>
      <c r="D68" s="10" t="s">
        <v>22</v>
      </c>
      <c r="E68" s="7" t="s">
        <v>219</v>
      </c>
      <c r="F68" s="7" t="s">
        <v>203</v>
      </c>
      <c r="G68" s="7" t="s">
        <v>220</v>
      </c>
      <c r="H68" s="7" t="s">
        <v>221</v>
      </c>
      <c r="I68" s="7" t="s">
        <v>205</v>
      </c>
      <c r="J68" s="7" t="s">
        <v>17</v>
      </c>
      <c r="K68" s="7" t="s">
        <v>693</v>
      </c>
      <c r="L68" s="8">
        <v>44036</v>
      </c>
      <c r="M68" s="7" t="s">
        <v>694</v>
      </c>
      <c r="N68" s="7" t="s">
        <v>695</v>
      </c>
      <c r="O68" s="9">
        <v>560000</v>
      </c>
      <c r="P68" s="7" t="s">
        <v>696</v>
      </c>
      <c r="Q68" s="7" t="s">
        <v>505</v>
      </c>
      <c r="R68" s="7" t="s">
        <v>70</v>
      </c>
      <c r="S68" s="7" t="s">
        <v>579</v>
      </c>
      <c r="T68" s="7" t="s">
        <v>210</v>
      </c>
      <c r="U68" s="7" t="s">
        <v>580</v>
      </c>
      <c r="V68" s="7" t="s">
        <v>212</v>
      </c>
      <c r="W68" s="7" t="s">
        <v>213</v>
      </c>
      <c r="X68" s="7" t="s">
        <v>581</v>
      </c>
      <c r="Y68" s="7" t="s">
        <v>582</v>
      </c>
      <c r="Z68" s="7" t="s">
        <v>697</v>
      </c>
      <c r="AA68" s="7" t="s">
        <v>698</v>
      </c>
      <c r="AB68" s="7" t="s">
        <v>699</v>
      </c>
      <c r="AC68" s="7" t="s">
        <v>696</v>
      </c>
      <c r="AD68" s="7" t="s">
        <v>206</v>
      </c>
    </row>
    <row r="69" spans="1:30" ht="26.25" hidden="1" x14ac:dyDescent="0.25">
      <c r="A69" s="7" t="s">
        <v>200</v>
      </c>
      <c r="B69" s="10" t="s">
        <v>280</v>
      </c>
      <c r="C69" s="10" t="s">
        <v>9</v>
      </c>
      <c r="D69" s="10" t="s">
        <v>22</v>
      </c>
      <c r="E69" s="7" t="s">
        <v>202</v>
      </c>
      <c r="F69" s="7" t="s">
        <v>203</v>
      </c>
      <c r="G69" s="7" t="s">
        <v>238</v>
      </c>
      <c r="H69" s="7" t="s">
        <v>239</v>
      </c>
      <c r="I69" s="7" t="s">
        <v>205</v>
      </c>
      <c r="J69" s="7" t="s">
        <v>29</v>
      </c>
      <c r="K69" s="7" t="s">
        <v>700</v>
      </c>
      <c r="L69" s="8">
        <v>44039</v>
      </c>
      <c r="M69" s="7" t="s">
        <v>701</v>
      </c>
      <c r="N69" s="7" t="s">
        <v>702</v>
      </c>
      <c r="O69" s="9">
        <v>474102201.60000002</v>
      </c>
      <c r="P69" s="7" t="s">
        <v>703</v>
      </c>
      <c r="Q69" s="7" t="s">
        <v>505</v>
      </c>
      <c r="R69" s="7" t="s">
        <v>71</v>
      </c>
      <c r="S69" s="7" t="s">
        <v>590</v>
      </c>
      <c r="T69" s="7" t="s">
        <v>210</v>
      </c>
      <c r="U69" s="7" t="s">
        <v>591</v>
      </c>
      <c r="V69" s="7" t="s">
        <v>212</v>
      </c>
      <c r="W69" s="7" t="s">
        <v>213</v>
      </c>
      <c r="X69" s="7" t="s">
        <v>592</v>
      </c>
      <c r="Y69" s="7" t="s">
        <v>593</v>
      </c>
      <c r="Z69" s="7" t="s">
        <v>247</v>
      </c>
      <c r="AA69" s="7" t="s">
        <v>704</v>
      </c>
      <c r="AB69" s="7" t="s">
        <v>705</v>
      </c>
      <c r="AC69" s="7" t="s">
        <v>703</v>
      </c>
      <c r="AD69" s="7" t="s">
        <v>206</v>
      </c>
    </row>
    <row r="70" spans="1:30" ht="26.25" hidden="1" x14ac:dyDescent="0.25">
      <c r="A70" s="7" t="s">
        <v>200</v>
      </c>
      <c r="B70" s="10" t="s">
        <v>280</v>
      </c>
      <c r="C70" s="10" t="s">
        <v>9</v>
      </c>
      <c r="D70" s="10" t="s">
        <v>22</v>
      </c>
      <c r="E70" s="7" t="s">
        <v>202</v>
      </c>
      <c r="F70" s="7" t="s">
        <v>203</v>
      </c>
      <c r="G70" s="7" t="s">
        <v>238</v>
      </c>
      <c r="H70" s="7" t="s">
        <v>239</v>
      </c>
      <c r="I70" s="7" t="s">
        <v>205</v>
      </c>
      <c r="J70" s="7" t="s">
        <v>29</v>
      </c>
      <c r="K70" s="7" t="s">
        <v>706</v>
      </c>
      <c r="L70" s="8">
        <v>44039</v>
      </c>
      <c r="M70" s="7" t="s">
        <v>707</v>
      </c>
      <c r="N70" s="7" t="s">
        <v>702</v>
      </c>
      <c r="O70" s="9">
        <v>145492351.19999999</v>
      </c>
      <c r="P70" s="7" t="s">
        <v>708</v>
      </c>
      <c r="Q70" s="7" t="s">
        <v>505</v>
      </c>
      <c r="R70" s="7" t="s">
        <v>72</v>
      </c>
      <c r="S70" s="7" t="s">
        <v>590</v>
      </c>
      <c r="T70" s="7" t="s">
        <v>210</v>
      </c>
      <c r="U70" s="7" t="s">
        <v>591</v>
      </c>
      <c r="V70" s="7" t="s">
        <v>212</v>
      </c>
      <c r="W70" s="7" t="s">
        <v>213</v>
      </c>
      <c r="X70" s="7" t="s">
        <v>592</v>
      </c>
      <c r="Y70" s="7" t="s">
        <v>593</v>
      </c>
      <c r="Z70" s="7" t="s">
        <v>247</v>
      </c>
      <c r="AA70" s="7" t="s">
        <v>709</v>
      </c>
      <c r="AB70" s="7" t="s">
        <v>705</v>
      </c>
      <c r="AC70" s="7" t="s">
        <v>708</v>
      </c>
      <c r="AD70" s="7" t="s">
        <v>206</v>
      </c>
    </row>
    <row r="71" spans="1:30" ht="26.25" hidden="1" x14ac:dyDescent="0.25">
      <c r="A71" s="7" t="s">
        <v>200</v>
      </c>
      <c r="B71" s="7" t="s">
        <v>201</v>
      </c>
      <c r="C71" s="10" t="s">
        <v>9</v>
      </c>
      <c r="D71" s="7" t="s">
        <v>11</v>
      </c>
      <c r="E71" s="7" t="s">
        <v>219</v>
      </c>
      <c r="F71" s="7" t="s">
        <v>203</v>
      </c>
      <c r="G71" s="7"/>
      <c r="H71" s="7" t="s">
        <v>155</v>
      </c>
      <c r="I71" s="7" t="s">
        <v>205</v>
      </c>
      <c r="J71" s="7" t="s">
        <v>17</v>
      </c>
      <c r="K71" s="7" t="s">
        <v>710</v>
      </c>
      <c r="L71" s="8">
        <v>44015</v>
      </c>
      <c r="M71" s="7" t="s">
        <v>711</v>
      </c>
      <c r="N71" s="7" t="s">
        <v>712</v>
      </c>
      <c r="O71" s="9">
        <v>2400000</v>
      </c>
      <c r="P71" s="7" t="s">
        <v>713</v>
      </c>
      <c r="Q71" s="7" t="s">
        <v>505</v>
      </c>
      <c r="R71" s="7" t="s">
        <v>73</v>
      </c>
      <c r="S71" s="7" t="s">
        <v>714</v>
      </c>
      <c r="T71" s="7" t="s">
        <v>210</v>
      </c>
      <c r="U71" s="7" t="s">
        <v>715</v>
      </c>
      <c r="V71" s="7" t="s">
        <v>212</v>
      </c>
      <c r="W71" s="7" t="s">
        <v>213</v>
      </c>
      <c r="X71" s="7" t="s">
        <v>690</v>
      </c>
      <c r="Y71" s="7" t="s">
        <v>716</v>
      </c>
      <c r="Z71" s="7" t="s">
        <v>717</v>
      </c>
      <c r="AA71" s="7" t="s">
        <v>718</v>
      </c>
      <c r="AB71" s="7" t="s">
        <v>719</v>
      </c>
      <c r="AC71" s="7" t="s">
        <v>713</v>
      </c>
      <c r="AD71" s="7" t="s">
        <v>217</v>
      </c>
    </row>
    <row r="72" spans="1:30" ht="39" hidden="1" x14ac:dyDescent="0.25">
      <c r="A72" s="7" t="s">
        <v>200</v>
      </c>
      <c r="B72" s="7" t="s">
        <v>201</v>
      </c>
      <c r="C72" s="10" t="s">
        <v>8</v>
      </c>
      <c r="D72" s="7" t="s">
        <v>11</v>
      </c>
      <c r="E72" s="7" t="s">
        <v>219</v>
      </c>
      <c r="F72" s="7" t="s">
        <v>203</v>
      </c>
      <c r="G72" s="7"/>
      <c r="H72" s="7" t="s">
        <v>155</v>
      </c>
      <c r="I72" s="7" t="s">
        <v>205</v>
      </c>
      <c r="J72" s="7" t="s">
        <v>17</v>
      </c>
      <c r="K72" s="7" t="s">
        <v>720</v>
      </c>
      <c r="L72" s="8">
        <v>43984</v>
      </c>
      <c r="M72" s="7" t="s">
        <v>721</v>
      </c>
      <c r="N72" s="7" t="s">
        <v>719</v>
      </c>
      <c r="O72" s="9">
        <v>5700000</v>
      </c>
      <c r="P72" s="7" t="s">
        <v>722</v>
      </c>
      <c r="Q72" s="7" t="s">
        <v>505</v>
      </c>
      <c r="R72" s="7" t="s">
        <v>74</v>
      </c>
      <c r="S72" s="7" t="s">
        <v>723</v>
      </c>
      <c r="T72" s="7" t="s">
        <v>210</v>
      </c>
      <c r="U72" s="7" t="s">
        <v>724</v>
      </c>
      <c r="V72" s="7" t="s">
        <v>212</v>
      </c>
      <c r="W72" s="7" t="s">
        <v>213</v>
      </c>
      <c r="X72" s="7" t="s">
        <v>725</v>
      </c>
      <c r="Y72" s="7" t="s">
        <v>726</v>
      </c>
      <c r="Z72" s="7" t="s">
        <v>727</v>
      </c>
      <c r="AA72" s="7" t="s">
        <v>728</v>
      </c>
      <c r="AB72" s="7" t="s">
        <v>729</v>
      </c>
      <c r="AC72" s="7" t="s">
        <v>722</v>
      </c>
      <c r="AD72" s="7" t="s">
        <v>217</v>
      </c>
    </row>
    <row r="73" spans="1:30" hidden="1" x14ac:dyDescent="0.25">
      <c r="A73" s="7" t="s">
        <v>200</v>
      </c>
      <c r="B73" s="7" t="s">
        <v>201</v>
      </c>
      <c r="C73" s="10" t="s">
        <v>9</v>
      </c>
      <c r="D73" s="7" t="s">
        <v>11</v>
      </c>
      <c r="E73" s="7" t="s">
        <v>219</v>
      </c>
      <c r="F73" s="7" t="s">
        <v>203</v>
      </c>
      <c r="G73" s="7" t="s">
        <v>220</v>
      </c>
      <c r="H73" s="7" t="s">
        <v>221</v>
      </c>
      <c r="I73" s="7" t="s">
        <v>205</v>
      </c>
      <c r="J73" s="7" t="s">
        <v>17</v>
      </c>
      <c r="K73" s="7" t="s">
        <v>730</v>
      </c>
      <c r="L73" s="8">
        <v>44023</v>
      </c>
      <c r="M73" s="7" t="s">
        <v>731</v>
      </c>
      <c r="N73" s="7" t="s">
        <v>732</v>
      </c>
      <c r="O73" s="9">
        <v>1159600</v>
      </c>
      <c r="P73" s="7" t="s">
        <v>733</v>
      </c>
      <c r="Q73" s="7" t="s">
        <v>505</v>
      </c>
      <c r="R73" s="7" t="s">
        <v>75</v>
      </c>
      <c r="S73" s="7" t="s">
        <v>734</v>
      </c>
      <c r="T73" s="7" t="s">
        <v>210</v>
      </c>
      <c r="U73" s="7" t="s">
        <v>735</v>
      </c>
      <c r="V73" s="7" t="s">
        <v>212</v>
      </c>
      <c r="W73" s="7" t="s">
        <v>213</v>
      </c>
      <c r="X73" s="7" t="s">
        <v>314</v>
      </c>
      <c r="Y73" s="7" t="s">
        <v>736</v>
      </c>
      <c r="Z73" s="7" t="s">
        <v>737</v>
      </c>
      <c r="AA73" s="7" t="s">
        <v>730</v>
      </c>
      <c r="AB73" s="7" t="s">
        <v>732</v>
      </c>
      <c r="AC73" s="7" t="s">
        <v>733</v>
      </c>
      <c r="AD73" s="7" t="s">
        <v>217</v>
      </c>
    </row>
    <row r="74" spans="1:30" hidden="1" x14ac:dyDescent="0.25">
      <c r="A74" s="7" t="s">
        <v>200</v>
      </c>
      <c r="B74" s="7" t="s">
        <v>201</v>
      </c>
      <c r="C74" s="10" t="s">
        <v>9</v>
      </c>
      <c r="D74" s="7" t="s">
        <v>11</v>
      </c>
      <c r="E74" s="7" t="s">
        <v>219</v>
      </c>
      <c r="F74" s="7" t="s">
        <v>203</v>
      </c>
      <c r="G74" s="7" t="s">
        <v>220</v>
      </c>
      <c r="H74" s="7" t="s">
        <v>221</v>
      </c>
      <c r="I74" s="7" t="s">
        <v>205</v>
      </c>
      <c r="J74" s="7" t="s">
        <v>17</v>
      </c>
      <c r="K74" s="7" t="s">
        <v>738</v>
      </c>
      <c r="L74" s="8">
        <v>44023</v>
      </c>
      <c r="M74" s="7" t="s">
        <v>739</v>
      </c>
      <c r="N74" s="7" t="s">
        <v>732</v>
      </c>
      <c r="O74" s="9">
        <v>2499750</v>
      </c>
      <c r="P74" s="7" t="s">
        <v>740</v>
      </c>
      <c r="Q74" s="7" t="s">
        <v>505</v>
      </c>
      <c r="R74" s="7" t="s">
        <v>76</v>
      </c>
      <c r="S74" s="7" t="s">
        <v>273</v>
      </c>
      <c r="T74" s="7" t="s">
        <v>210</v>
      </c>
      <c r="U74" s="7" t="s">
        <v>274</v>
      </c>
      <c r="V74" s="7" t="s">
        <v>212</v>
      </c>
      <c r="W74" s="7" t="s">
        <v>213</v>
      </c>
      <c r="X74" s="7" t="s">
        <v>275</v>
      </c>
      <c r="Y74" s="7" t="s">
        <v>276</v>
      </c>
      <c r="Z74" s="7" t="s">
        <v>741</v>
      </c>
      <c r="AA74" s="7" t="s">
        <v>742</v>
      </c>
      <c r="AB74" s="7" t="s">
        <v>743</v>
      </c>
      <c r="AC74" s="7" t="s">
        <v>740</v>
      </c>
      <c r="AD74" s="7" t="s">
        <v>217</v>
      </c>
    </row>
    <row r="75" spans="1:30" ht="26.25" hidden="1" x14ac:dyDescent="0.25">
      <c r="A75" s="7" t="s">
        <v>200</v>
      </c>
      <c r="B75" s="7" t="s">
        <v>201</v>
      </c>
      <c r="C75" s="7" t="s">
        <v>7</v>
      </c>
      <c r="D75" s="7" t="s">
        <v>11</v>
      </c>
      <c r="E75" s="7" t="s">
        <v>219</v>
      </c>
      <c r="F75" s="7" t="s">
        <v>203</v>
      </c>
      <c r="G75" s="7"/>
      <c r="H75" s="7" t="s">
        <v>204</v>
      </c>
      <c r="I75" s="7" t="s">
        <v>205</v>
      </c>
      <c r="J75" s="7" t="s">
        <v>17</v>
      </c>
      <c r="K75" s="7" t="s">
        <v>744</v>
      </c>
      <c r="L75" s="8">
        <v>43908</v>
      </c>
      <c r="M75" s="7" t="s">
        <v>745</v>
      </c>
      <c r="N75" s="7" t="s">
        <v>743</v>
      </c>
      <c r="O75" s="9">
        <v>5549095</v>
      </c>
      <c r="P75" s="9">
        <v>832364.25</v>
      </c>
      <c r="Q75" s="9">
        <v>4716730.75</v>
      </c>
      <c r="R75" s="7" t="s">
        <v>77</v>
      </c>
      <c r="S75" s="7" t="s">
        <v>353</v>
      </c>
      <c r="T75" s="7" t="s">
        <v>210</v>
      </c>
      <c r="U75" s="7" t="s">
        <v>354</v>
      </c>
      <c r="V75" s="7" t="s">
        <v>212</v>
      </c>
      <c r="W75" s="7" t="s">
        <v>213</v>
      </c>
      <c r="X75" s="7" t="s">
        <v>355</v>
      </c>
      <c r="Y75" s="7" t="s">
        <v>356</v>
      </c>
      <c r="Z75" s="7" t="s">
        <v>746</v>
      </c>
      <c r="AA75" s="7"/>
      <c r="AB75" s="7"/>
      <c r="AC75" s="7"/>
      <c r="AD75" s="7" t="s">
        <v>217</v>
      </c>
    </row>
    <row r="76" spans="1:30" hidden="1" x14ac:dyDescent="0.25">
      <c r="A76" s="7" t="s">
        <v>200</v>
      </c>
      <c r="B76" s="7" t="s">
        <v>201</v>
      </c>
      <c r="C76" s="10" t="s">
        <v>9</v>
      </c>
      <c r="D76" s="7" t="s">
        <v>11</v>
      </c>
      <c r="E76" s="7" t="s">
        <v>219</v>
      </c>
      <c r="F76" s="7" t="s">
        <v>203</v>
      </c>
      <c r="G76" s="7" t="s">
        <v>220</v>
      </c>
      <c r="H76" s="7" t="s">
        <v>221</v>
      </c>
      <c r="I76" s="7" t="s">
        <v>205</v>
      </c>
      <c r="J76" s="7" t="s">
        <v>17</v>
      </c>
      <c r="K76" s="7" t="s">
        <v>747</v>
      </c>
      <c r="L76" s="8">
        <v>44029</v>
      </c>
      <c r="M76" s="7" t="s">
        <v>748</v>
      </c>
      <c r="N76" s="7" t="s">
        <v>749</v>
      </c>
      <c r="O76" s="9">
        <v>3808000</v>
      </c>
      <c r="P76" s="7" t="s">
        <v>750</v>
      </c>
      <c r="Q76" s="7" t="s">
        <v>505</v>
      </c>
      <c r="R76" s="7" t="s">
        <v>78</v>
      </c>
      <c r="S76" s="7" t="s">
        <v>751</v>
      </c>
      <c r="T76" s="7" t="s">
        <v>253</v>
      </c>
      <c r="U76" s="7" t="s">
        <v>752</v>
      </c>
      <c r="V76" s="7" t="s">
        <v>212</v>
      </c>
      <c r="W76" s="7" t="s">
        <v>213</v>
      </c>
      <c r="X76" s="7" t="s">
        <v>443</v>
      </c>
      <c r="Y76" s="7" t="s">
        <v>753</v>
      </c>
      <c r="Z76" s="7" t="s">
        <v>754</v>
      </c>
      <c r="AA76" s="7" t="s">
        <v>755</v>
      </c>
      <c r="AB76" s="7" t="s">
        <v>756</v>
      </c>
      <c r="AC76" s="7" t="s">
        <v>750</v>
      </c>
      <c r="AD76" s="7" t="s">
        <v>217</v>
      </c>
    </row>
    <row r="77" spans="1:30" hidden="1" x14ac:dyDescent="0.25">
      <c r="A77" s="7" t="s">
        <v>200</v>
      </c>
      <c r="B77" s="7" t="s">
        <v>201</v>
      </c>
      <c r="C77" s="10" t="s">
        <v>9</v>
      </c>
      <c r="D77" s="7" t="s">
        <v>11</v>
      </c>
      <c r="E77" s="7" t="s">
        <v>219</v>
      </c>
      <c r="F77" s="7" t="s">
        <v>203</v>
      </c>
      <c r="G77" s="7" t="s">
        <v>220</v>
      </c>
      <c r="H77" s="7" t="s">
        <v>221</v>
      </c>
      <c r="I77" s="7" t="s">
        <v>205</v>
      </c>
      <c r="J77" s="7" t="s">
        <v>17</v>
      </c>
      <c r="K77" s="7" t="s">
        <v>757</v>
      </c>
      <c r="L77" s="8">
        <v>44029</v>
      </c>
      <c r="M77" s="7" t="s">
        <v>758</v>
      </c>
      <c r="N77" s="7" t="s">
        <v>749</v>
      </c>
      <c r="O77" s="9">
        <v>1287000</v>
      </c>
      <c r="P77" s="7" t="s">
        <v>759</v>
      </c>
      <c r="Q77" s="7" t="s">
        <v>505</v>
      </c>
      <c r="R77" s="7" t="s">
        <v>79</v>
      </c>
      <c r="S77" s="7" t="s">
        <v>441</v>
      </c>
      <c r="T77" s="7" t="s">
        <v>210</v>
      </c>
      <c r="U77" s="7" t="s">
        <v>442</v>
      </c>
      <c r="V77" s="7" t="s">
        <v>212</v>
      </c>
      <c r="W77" s="7" t="s">
        <v>213</v>
      </c>
      <c r="X77" s="7" t="s">
        <v>443</v>
      </c>
      <c r="Y77" s="7" t="s">
        <v>444</v>
      </c>
      <c r="Z77" s="7" t="s">
        <v>754</v>
      </c>
      <c r="AA77" s="7" t="s">
        <v>517</v>
      </c>
      <c r="AB77" s="7" t="s">
        <v>749</v>
      </c>
      <c r="AC77" s="7" t="s">
        <v>759</v>
      </c>
      <c r="AD77" s="7" t="s">
        <v>217</v>
      </c>
    </row>
    <row r="78" spans="1:30" hidden="1" x14ac:dyDescent="0.25">
      <c r="A78" s="7" t="s">
        <v>200</v>
      </c>
      <c r="B78" s="7" t="s">
        <v>201</v>
      </c>
      <c r="C78" s="10" t="s">
        <v>9</v>
      </c>
      <c r="D78" s="7" t="s">
        <v>11</v>
      </c>
      <c r="E78" s="7" t="s">
        <v>219</v>
      </c>
      <c r="F78" s="7" t="s">
        <v>203</v>
      </c>
      <c r="G78" s="7" t="s">
        <v>220</v>
      </c>
      <c r="H78" s="7" t="s">
        <v>221</v>
      </c>
      <c r="I78" s="7" t="s">
        <v>205</v>
      </c>
      <c r="J78" s="7" t="s">
        <v>17</v>
      </c>
      <c r="K78" s="7" t="s">
        <v>760</v>
      </c>
      <c r="L78" s="8">
        <v>44031</v>
      </c>
      <c r="M78" s="7" t="s">
        <v>761</v>
      </c>
      <c r="N78" s="7" t="s">
        <v>756</v>
      </c>
      <c r="O78" s="9">
        <v>3213000</v>
      </c>
      <c r="P78" s="7" t="s">
        <v>762</v>
      </c>
      <c r="Q78" s="7" t="s">
        <v>505</v>
      </c>
      <c r="R78" s="7" t="s">
        <v>80</v>
      </c>
      <c r="S78" s="7" t="s">
        <v>441</v>
      </c>
      <c r="T78" s="7" t="s">
        <v>210</v>
      </c>
      <c r="U78" s="7" t="s">
        <v>442</v>
      </c>
      <c r="V78" s="7" t="s">
        <v>212</v>
      </c>
      <c r="W78" s="7" t="s">
        <v>213</v>
      </c>
      <c r="X78" s="7" t="s">
        <v>443</v>
      </c>
      <c r="Y78" s="7" t="s">
        <v>444</v>
      </c>
      <c r="Z78" s="7" t="s">
        <v>451</v>
      </c>
      <c r="AA78" s="7" t="s">
        <v>763</v>
      </c>
      <c r="AB78" s="7" t="s">
        <v>764</v>
      </c>
      <c r="AC78" s="7" t="s">
        <v>762</v>
      </c>
      <c r="AD78" s="7" t="s">
        <v>217</v>
      </c>
    </row>
    <row r="79" spans="1:30" hidden="1" x14ac:dyDescent="0.25">
      <c r="A79" s="7" t="s">
        <v>200</v>
      </c>
      <c r="B79" s="7" t="s">
        <v>201</v>
      </c>
      <c r="C79" s="10" t="s">
        <v>9</v>
      </c>
      <c r="D79" s="7" t="s">
        <v>11</v>
      </c>
      <c r="E79" s="7" t="s">
        <v>219</v>
      </c>
      <c r="F79" s="7" t="s">
        <v>203</v>
      </c>
      <c r="G79" s="7" t="s">
        <v>220</v>
      </c>
      <c r="H79" s="7" t="s">
        <v>221</v>
      </c>
      <c r="I79" s="7" t="s">
        <v>205</v>
      </c>
      <c r="J79" s="7" t="s">
        <v>17</v>
      </c>
      <c r="K79" s="7" t="s">
        <v>765</v>
      </c>
      <c r="L79" s="8">
        <v>44031</v>
      </c>
      <c r="M79" s="7" t="s">
        <v>766</v>
      </c>
      <c r="N79" s="7" t="s">
        <v>756</v>
      </c>
      <c r="O79" s="9">
        <v>3290000</v>
      </c>
      <c r="P79" s="7" t="s">
        <v>767</v>
      </c>
      <c r="Q79" s="7" t="s">
        <v>505</v>
      </c>
      <c r="R79" s="7" t="s">
        <v>81</v>
      </c>
      <c r="S79" s="7" t="s">
        <v>768</v>
      </c>
      <c r="T79" s="7" t="s">
        <v>210</v>
      </c>
      <c r="U79" s="7" t="s">
        <v>769</v>
      </c>
      <c r="V79" s="7" t="s">
        <v>212</v>
      </c>
      <c r="W79" s="7" t="s">
        <v>213</v>
      </c>
      <c r="X79" s="7" t="s">
        <v>770</v>
      </c>
      <c r="Y79" s="7" t="s">
        <v>771</v>
      </c>
      <c r="Z79" s="7" t="s">
        <v>451</v>
      </c>
      <c r="AA79" s="7" t="s">
        <v>772</v>
      </c>
      <c r="AB79" s="7" t="s">
        <v>756</v>
      </c>
      <c r="AC79" s="7" t="s">
        <v>767</v>
      </c>
      <c r="AD79" s="7" t="s">
        <v>217</v>
      </c>
    </row>
    <row r="80" spans="1:30" hidden="1" x14ac:dyDescent="0.25">
      <c r="A80" s="7" t="s">
        <v>200</v>
      </c>
      <c r="B80" s="7" t="s">
        <v>201</v>
      </c>
      <c r="C80" s="10" t="s">
        <v>9</v>
      </c>
      <c r="D80" s="7" t="s">
        <v>11</v>
      </c>
      <c r="E80" s="7" t="s">
        <v>219</v>
      </c>
      <c r="F80" s="7" t="s">
        <v>203</v>
      </c>
      <c r="G80" s="7" t="s">
        <v>220</v>
      </c>
      <c r="H80" s="7" t="s">
        <v>221</v>
      </c>
      <c r="I80" s="7" t="s">
        <v>205</v>
      </c>
      <c r="J80" s="7" t="s">
        <v>17</v>
      </c>
      <c r="K80" s="7" t="s">
        <v>773</v>
      </c>
      <c r="L80" s="8">
        <v>44031</v>
      </c>
      <c r="M80" s="7" t="s">
        <v>774</v>
      </c>
      <c r="N80" s="7" t="s">
        <v>756</v>
      </c>
      <c r="O80" s="9">
        <v>3290000</v>
      </c>
      <c r="P80" s="7" t="s">
        <v>767</v>
      </c>
      <c r="Q80" s="7" t="s">
        <v>505</v>
      </c>
      <c r="R80" s="7" t="s">
        <v>82</v>
      </c>
      <c r="S80" s="7" t="s">
        <v>768</v>
      </c>
      <c r="T80" s="7" t="s">
        <v>210</v>
      </c>
      <c r="U80" s="7" t="s">
        <v>769</v>
      </c>
      <c r="V80" s="7" t="s">
        <v>212</v>
      </c>
      <c r="W80" s="7" t="s">
        <v>213</v>
      </c>
      <c r="X80" s="7" t="s">
        <v>770</v>
      </c>
      <c r="Y80" s="7" t="s">
        <v>771</v>
      </c>
      <c r="Z80" s="7" t="s">
        <v>451</v>
      </c>
      <c r="AA80" s="7" t="s">
        <v>775</v>
      </c>
      <c r="AB80" s="7" t="s">
        <v>756</v>
      </c>
      <c r="AC80" s="7" t="s">
        <v>767</v>
      </c>
      <c r="AD80" s="7" t="s">
        <v>217</v>
      </c>
    </row>
    <row r="81" spans="1:30" hidden="1" x14ac:dyDescent="0.25">
      <c r="A81" s="7" t="s">
        <v>200</v>
      </c>
      <c r="B81" s="7" t="s">
        <v>201</v>
      </c>
      <c r="C81" s="10" t="s">
        <v>9</v>
      </c>
      <c r="D81" s="7" t="s">
        <v>11</v>
      </c>
      <c r="E81" s="7" t="s">
        <v>219</v>
      </c>
      <c r="F81" s="7" t="s">
        <v>203</v>
      </c>
      <c r="G81" s="7" t="s">
        <v>220</v>
      </c>
      <c r="H81" s="7" t="s">
        <v>221</v>
      </c>
      <c r="I81" s="7" t="s">
        <v>205</v>
      </c>
      <c r="J81" s="7" t="s">
        <v>17</v>
      </c>
      <c r="K81" s="7" t="s">
        <v>776</v>
      </c>
      <c r="L81" s="8">
        <v>44031</v>
      </c>
      <c r="M81" s="7" t="s">
        <v>777</v>
      </c>
      <c r="N81" s="7" t="s">
        <v>756</v>
      </c>
      <c r="O81" s="9">
        <v>3290000</v>
      </c>
      <c r="P81" s="7" t="s">
        <v>767</v>
      </c>
      <c r="Q81" s="7" t="s">
        <v>505</v>
      </c>
      <c r="R81" s="7" t="s">
        <v>83</v>
      </c>
      <c r="S81" s="7" t="s">
        <v>768</v>
      </c>
      <c r="T81" s="7" t="s">
        <v>210</v>
      </c>
      <c r="U81" s="7" t="s">
        <v>769</v>
      </c>
      <c r="V81" s="7" t="s">
        <v>212</v>
      </c>
      <c r="W81" s="7" t="s">
        <v>213</v>
      </c>
      <c r="X81" s="7" t="s">
        <v>770</v>
      </c>
      <c r="Y81" s="7" t="s">
        <v>771</v>
      </c>
      <c r="Z81" s="7" t="s">
        <v>451</v>
      </c>
      <c r="AA81" s="7" t="s">
        <v>778</v>
      </c>
      <c r="AB81" s="7" t="s">
        <v>756</v>
      </c>
      <c r="AC81" s="7" t="s">
        <v>767</v>
      </c>
      <c r="AD81" s="7" t="s">
        <v>217</v>
      </c>
    </row>
    <row r="82" spans="1:30" hidden="1" x14ac:dyDescent="0.25">
      <c r="A82" s="7" t="s">
        <v>200</v>
      </c>
      <c r="B82" s="7" t="s">
        <v>201</v>
      </c>
      <c r="C82" s="10" t="s">
        <v>9</v>
      </c>
      <c r="D82" s="7" t="s">
        <v>11</v>
      </c>
      <c r="E82" s="7" t="s">
        <v>219</v>
      </c>
      <c r="F82" s="7" t="s">
        <v>203</v>
      </c>
      <c r="G82" s="7" t="s">
        <v>220</v>
      </c>
      <c r="H82" s="7" t="s">
        <v>221</v>
      </c>
      <c r="I82" s="7" t="s">
        <v>205</v>
      </c>
      <c r="J82" s="7" t="s">
        <v>17</v>
      </c>
      <c r="K82" s="7" t="s">
        <v>779</v>
      </c>
      <c r="L82" s="8">
        <v>44031</v>
      </c>
      <c r="M82" s="7" t="s">
        <v>780</v>
      </c>
      <c r="N82" s="7" t="s">
        <v>756</v>
      </c>
      <c r="O82" s="9">
        <v>3290000</v>
      </c>
      <c r="P82" s="7" t="s">
        <v>767</v>
      </c>
      <c r="Q82" s="7" t="s">
        <v>505</v>
      </c>
      <c r="R82" s="7" t="s">
        <v>84</v>
      </c>
      <c r="S82" s="7" t="s">
        <v>768</v>
      </c>
      <c r="T82" s="7" t="s">
        <v>210</v>
      </c>
      <c r="U82" s="7" t="s">
        <v>769</v>
      </c>
      <c r="V82" s="7" t="s">
        <v>212</v>
      </c>
      <c r="W82" s="7" t="s">
        <v>213</v>
      </c>
      <c r="X82" s="7" t="s">
        <v>770</v>
      </c>
      <c r="Y82" s="7" t="s">
        <v>771</v>
      </c>
      <c r="Z82" s="7" t="s">
        <v>451</v>
      </c>
      <c r="AA82" s="7" t="s">
        <v>781</v>
      </c>
      <c r="AB82" s="7" t="s">
        <v>756</v>
      </c>
      <c r="AC82" s="7" t="s">
        <v>767</v>
      </c>
      <c r="AD82" s="7" t="s">
        <v>217</v>
      </c>
    </row>
    <row r="83" spans="1:30" hidden="1" x14ac:dyDescent="0.25">
      <c r="A83" s="7" t="s">
        <v>200</v>
      </c>
      <c r="B83" s="7" t="s">
        <v>201</v>
      </c>
      <c r="C83" s="10" t="s">
        <v>9</v>
      </c>
      <c r="D83" s="7" t="s">
        <v>11</v>
      </c>
      <c r="E83" s="7" t="s">
        <v>219</v>
      </c>
      <c r="F83" s="7" t="s">
        <v>203</v>
      </c>
      <c r="G83" s="7" t="s">
        <v>220</v>
      </c>
      <c r="H83" s="7" t="s">
        <v>221</v>
      </c>
      <c r="I83" s="7" t="s">
        <v>205</v>
      </c>
      <c r="J83" s="7" t="s">
        <v>17</v>
      </c>
      <c r="K83" s="7" t="s">
        <v>782</v>
      </c>
      <c r="L83" s="8">
        <v>44031</v>
      </c>
      <c r="M83" s="7" t="s">
        <v>783</v>
      </c>
      <c r="N83" s="7" t="s">
        <v>756</v>
      </c>
      <c r="O83" s="9">
        <v>2145000</v>
      </c>
      <c r="P83" s="7" t="s">
        <v>784</v>
      </c>
      <c r="Q83" s="7" t="s">
        <v>505</v>
      </c>
      <c r="R83" s="7" t="s">
        <v>85</v>
      </c>
      <c r="S83" s="7" t="s">
        <v>441</v>
      </c>
      <c r="T83" s="7" t="s">
        <v>210</v>
      </c>
      <c r="U83" s="7" t="s">
        <v>442</v>
      </c>
      <c r="V83" s="7" t="s">
        <v>212</v>
      </c>
      <c r="W83" s="7" t="s">
        <v>213</v>
      </c>
      <c r="X83" s="7" t="s">
        <v>443</v>
      </c>
      <c r="Y83" s="7" t="s">
        <v>444</v>
      </c>
      <c r="Z83" s="7" t="s">
        <v>451</v>
      </c>
      <c r="AA83" s="7" t="s">
        <v>785</v>
      </c>
      <c r="AB83" s="7" t="s">
        <v>764</v>
      </c>
      <c r="AC83" s="7" t="s">
        <v>784</v>
      </c>
      <c r="AD83" s="7" t="s">
        <v>217</v>
      </c>
    </row>
    <row r="84" spans="1:30" ht="26.25" hidden="1" x14ac:dyDescent="0.25">
      <c r="A84" s="7" t="s">
        <v>200</v>
      </c>
      <c r="B84" s="7" t="s">
        <v>201</v>
      </c>
      <c r="C84" s="10" t="s">
        <v>9</v>
      </c>
      <c r="D84" s="7" t="s">
        <v>11</v>
      </c>
      <c r="E84" s="7" t="s">
        <v>219</v>
      </c>
      <c r="F84" s="7" t="s">
        <v>203</v>
      </c>
      <c r="G84" s="7"/>
      <c r="H84" s="7" t="s">
        <v>155</v>
      </c>
      <c r="I84" s="7" t="s">
        <v>205</v>
      </c>
      <c r="J84" s="7" t="s">
        <v>17</v>
      </c>
      <c r="K84" s="7" t="s">
        <v>786</v>
      </c>
      <c r="L84" s="8">
        <v>44019</v>
      </c>
      <c r="M84" s="7" t="s">
        <v>787</v>
      </c>
      <c r="N84" s="7" t="s">
        <v>756</v>
      </c>
      <c r="O84" s="9">
        <v>23490000</v>
      </c>
      <c r="P84" s="7" t="s">
        <v>788</v>
      </c>
      <c r="Q84" s="7" t="s">
        <v>505</v>
      </c>
      <c r="R84" s="7" t="s">
        <v>86</v>
      </c>
      <c r="S84" s="7" t="s">
        <v>599</v>
      </c>
      <c r="T84" s="7" t="s">
        <v>253</v>
      </c>
      <c r="U84" s="7" t="s">
        <v>600</v>
      </c>
      <c r="V84" s="7" t="s">
        <v>212</v>
      </c>
      <c r="W84" s="7" t="s">
        <v>213</v>
      </c>
      <c r="X84" s="7" t="s">
        <v>601</v>
      </c>
      <c r="Y84" s="7" t="s">
        <v>602</v>
      </c>
      <c r="Z84" s="7" t="s">
        <v>789</v>
      </c>
      <c r="AA84" s="7" t="s">
        <v>790</v>
      </c>
      <c r="AB84" s="7" t="s">
        <v>791</v>
      </c>
      <c r="AC84" s="7" t="s">
        <v>788</v>
      </c>
      <c r="AD84" s="7" t="s">
        <v>217</v>
      </c>
    </row>
    <row r="85" spans="1:30" ht="39" hidden="1" x14ac:dyDescent="0.25">
      <c r="A85" s="7" t="s">
        <v>200</v>
      </c>
      <c r="B85" s="7" t="s">
        <v>201</v>
      </c>
      <c r="C85" s="10" t="s">
        <v>9</v>
      </c>
      <c r="D85" s="7" t="s">
        <v>11</v>
      </c>
      <c r="E85" s="7" t="s">
        <v>219</v>
      </c>
      <c r="F85" s="7" t="s">
        <v>203</v>
      </c>
      <c r="G85" s="7"/>
      <c r="H85" s="7" t="s">
        <v>155</v>
      </c>
      <c r="I85" s="7" t="s">
        <v>205</v>
      </c>
      <c r="J85" s="7" t="s">
        <v>17</v>
      </c>
      <c r="K85" s="7" t="s">
        <v>792</v>
      </c>
      <c r="L85" s="8">
        <v>44021</v>
      </c>
      <c r="M85" s="7" t="s">
        <v>793</v>
      </c>
      <c r="N85" s="7" t="s">
        <v>791</v>
      </c>
      <c r="O85" s="9">
        <v>30000000</v>
      </c>
      <c r="P85" s="7" t="s">
        <v>794</v>
      </c>
      <c r="Q85" s="7" t="s">
        <v>505</v>
      </c>
      <c r="R85" s="7" t="s">
        <v>87</v>
      </c>
      <c r="S85" s="7" t="s">
        <v>427</v>
      </c>
      <c r="T85" s="7" t="s">
        <v>253</v>
      </c>
      <c r="U85" s="7" t="s">
        <v>428</v>
      </c>
      <c r="V85" s="7" t="s">
        <v>212</v>
      </c>
      <c r="W85" s="7" t="s">
        <v>213</v>
      </c>
      <c r="X85" s="7" t="s">
        <v>429</v>
      </c>
      <c r="Y85" s="7" t="s">
        <v>430</v>
      </c>
      <c r="Z85" s="7" t="s">
        <v>795</v>
      </c>
      <c r="AA85" s="7" t="s">
        <v>796</v>
      </c>
      <c r="AB85" s="7" t="s">
        <v>791</v>
      </c>
      <c r="AC85" s="7" t="s">
        <v>794</v>
      </c>
      <c r="AD85" s="7" t="s">
        <v>217</v>
      </c>
    </row>
    <row r="86" spans="1:30" hidden="1" x14ac:dyDescent="0.25">
      <c r="A86" s="7" t="s">
        <v>200</v>
      </c>
      <c r="B86" s="7" t="s">
        <v>201</v>
      </c>
      <c r="C86" s="10" t="s">
        <v>9</v>
      </c>
      <c r="D86" s="7" t="s">
        <v>11</v>
      </c>
      <c r="E86" s="7" t="s">
        <v>219</v>
      </c>
      <c r="F86" s="7" t="s">
        <v>203</v>
      </c>
      <c r="G86" s="7" t="s">
        <v>220</v>
      </c>
      <c r="H86" s="7" t="s">
        <v>221</v>
      </c>
      <c r="I86" s="7" t="s">
        <v>205</v>
      </c>
      <c r="J86" s="7" t="s">
        <v>17</v>
      </c>
      <c r="K86" s="7" t="s">
        <v>797</v>
      </c>
      <c r="L86" s="8">
        <v>44034</v>
      </c>
      <c r="M86" s="7" t="s">
        <v>798</v>
      </c>
      <c r="N86" s="7" t="s">
        <v>799</v>
      </c>
      <c r="O86" s="9">
        <v>1350000</v>
      </c>
      <c r="P86" s="7" t="s">
        <v>800</v>
      </c>
      <c r="Q86" s="7" t="s">
        <v>505</v>
      </c>
      <c r="R86" s="7" t="s">
        <v>88</v>
      </c>
      <c r="S86" s="7" t="s">
        <v>801</v>
      </c>
      <c r="T86" s="7" t="s">
        <v>253</v>
      </c>
      <c r="U86" s="7" t="s">
        <v>802</v>
      </c>
      <c r="V86" s="7" t="s">
        <v>212</v>
      </c>
      <c r="W86" s="7" t="s">
        <v>213</v>
      </c>
      <c r="X86" s="7" t="s">
        <v>803</v>
      </c>
      <c r="Y86" s="7" t="s">
        <v>804</v>
      </c>
      <c r="Z86" s="7" t="s">
        <v>805</v>
      </c>
      <c r="AA86" s="7" t="s">
        <v>806</v>
      </c>
      <c r="AB86" s="7" t="s">
        <v>799</v>
      </c>
      <c r="AC86" s="7" t="s">
        <v>800</v>
      </c>
      <c r="AD86" s="7" t="s">
        <v>217</v>
      </c>
    </row>
    <row r="87" spans="1:30" hidden="1" x14ac:dyDescent="0.25">
      <c r="A87" s="7" t="s">
        <v>200</v>
      </c>
      <c r="B87" s="7" t="s">
        <v>201</v>
      </c>
      <c r="C87" s="10" t="s">
        <v>9</v>
      </c>
      <c r="D87" s="7" t="s">
        <v>11</v>
      </c>
      <c r="E87" s="7" t="s">
        <v>219</v>
      </c>
      <c r="F87" s="7" t="s">
        <v>203</v>
      </c>
      <c r="G87" s="7"/>
      <c r="H87" s="7" t="s">
        <v>204</v>
      </c>
      <c r="I87" s="7" t="s">
        <v>205</v>
      </c>
      <c r="J87" s="7" t="s">
        <v>17</v>
      </c>
      <c r="K87" s="7" t="s">
        <v>807</v>
      </c>
      <c r="L87" s="8">
        <v>44020</v>
      </c>
      <c r="M87" s="7" t="s">
        <v>808</v>
      </c>
      <c r="N87" s="7" t="s">
        <v>764</v>
      </c>
      <c r="O87" s="9">
        <v>1228200</v>
      </c>
      <c r="P87" s="7" t="s">
        <v>809</v>
      </c>
      <c r="Q87" s="7" t="s">
        <v>505</v>
      </c>
      <c r="R87" s="7" t="s">
        <v>89</v>
      </c>
      <c r="S87" s="7" t="s">
        <v>810</v>
      </c>
      <c r="T87" s="7" t="s">
        <v>253</v>
      </c>
      <c r="U87" s="7" t="s">
        <v>811</v>
      </c>
      <c r="V87" s="7" t="s">
        <v>212</v>
      </c>
      <c r="W87" s="7" t="s">
        <v>213</v>
      </c>
      <c r="X87" s="7" t="s">
        <v>567</v>
      </c>
      <c r="Y87" s="7" t="s">
        <v>812</v>
      </c>
      <c r="Z87" s="7" t="s">
        <v>813</v>
      </c>
      <c r="AA87" s="7" t="s">
        <v>814</v>
      </c>
      <c r="AB87" s="7" t="s">
        <v>815</v>
      </c>
      <c r="AC87" s="7" t="s">
        <v>809</v>
      </c>
      <c r="AD87" s="7" t="s">
        <v>217</v>
      </c>
    </row>
    <row r="88" spans="1:30" ht="39" hidden="1" x14ac:dyDescent="0.25">
      <c r="A88" s="7" t="s">
        <v>200</v>
      </c>
      <c r="B88" s="7" t="s">
        <v>201</v>
      </c>
      <c r="C88" s="10" t="s">
        <v>9</v>
      </c>
      <c r="D88" s="7" t="s">
        <v>11</v>
      </c>
      <c r="E88" s="7" t="s">
        <v>202</v>
      </c>
      <c r="F88" s="7" t="s">
        <v>203</v>
      </c>
      <c r="G88" s="7"/>
      <c r="H88" s="7" t="s">
        <v>155</v>
      </c>
      <c r="I88" s="7" t="s">
        <v>205</v>
      </c>
      <c r="J88" s="7" t="s">
        <v>12</v>
      </c>
      <c r="K88" s="7" t="s">
        <v>816</v>
      </c>
      <c r="L88" s="8">
        <v>44039</v>
      </c>
      <c r="M88" s="7" t="s">
        <v>817</v>
      </c>
      <c r="N88" s="7" t="s">
        <v>818</v>
      </c>
      <c r="O88" s="9">
        <v>10091250</v>
      </c>
      <c r="P88" s="7" t="s">
        <v>819</v>
      </c>
      <c r="Q88" s="7" t="s">
        <v>505</v>
      </c>
      <c r="R88" s="7" t="s">
        <v>90</v>
      </c>
      <c r="S88" s="7" t="s">
        <v>599</v>
      </c>
      <c r="T88" s="7" t="s">
        <v>253</v>
      </c>
      <c r="U88" s="7" t="s">
        <v>600</v>
      </c>
      <c r="V88" s="7" t="s">
        <v>212</v>
      </c>
      <c r="W88" s="7" t="s">
        <v>213</v>
      </c>
      <c r="X88" s="7" t="s">
        <v>601</v>
      </c>
      <c r="Y88" s="7" t="s">
        <v>602</v>
      </c>
      <c r="Z88" s="7" t="s">
        <v>820</v>
      </c>
      <c r="AA88" s="7" t="s">
        <v>821</v>
      </c>
      <c r="AB88" s="7" t="s">
        <v>822</v>
      </c>
      <c r="AC88" s="7" t="s">
        <v>819</v>
      </c>
      <c r="AD88" s="7" t="s">
        <v>217</v>
      </c>
    </row>
    <row r="89" spans="1:30" ht="39" hidden="1" x14ac:dyDescent="0.25">
      <c r="A89" s="7" t="s">
        <v>200</v>
      </c>
      <c r="B89" s="7" t="s">
        <v>201</v>
      </c>
      <c r="C89" s="10" t="s">
        <v>9</v>
      </c>
      <c r="D89" s="7" t="s">
        <v>11</v>
      </c>
      <c r="E89" s="7" t="s">
        <v>202</v>
      </c>
      <c r="F89" s="7" t="s">
        <v>203</v>
      </c>
      <c r="G89" s="7"/>
      <c r="H89" s="7" t="s">
        <v>155</v>
      </c>
      <c r="I89" s="7" t="s">
        <v>205</v>
      </c>
      <c r="J89" s="7" t="s">
        <v>12</v>
      </c>
      <c r="K89" s="7" t="s">
        <v>823</v>
      </c>
      <c r="L89" s="8">
        <v>44039</v>
      </c>
      <c r="M89" s="7" t="s">
        <v>824</v>
      </c>
      <c r="N89" s="7" t="s">
        <v>818</v>
      </c>
      <c r="O89" s="9">
        <v>6831000</v>
      </c>
      <c r="P89" s="7" t="s">
        <v>825</v>
      </c>
      <c r="Q89" s="7" t="s">
        <v>505</v>
      </c>
      <c r="R89" s="7" t="s">
        <v>91</v>
      </c>
      <c r="S89" s="7" t="s">
        <v>599</v>
      </c>
      <c r="T89" s="7" t="s">
        <v>253</v>
      </c>
      <c r="U89" s="7" t="s">
        <v>600</v>
      </c>
      <c r="V89" s="7" t="s">
        <v>212</v>
      </c>
      <c r="W89" s="7" t="s">
        <v>213</v>
      </c>
      <c r="X89" s="7" t="s">
        <v>601</v>
      </c>
      <c r="Y89" s="7" t="s">
        <v>602</v>
      </c>
      <c r="Z89" s="7" t="s">
        <v>826</v>
      </c>
      <c r="AA89" s="7" t="s">
        <v>827</v>
      </c>
      <c r="AB89" s="7" t="s">
        <v>822</v>
      </c>
      <c r="AC89" s="7" t="s">
        <v>825</v>
      </c>
      <c r="AD89" s="7" t="s">
        <v>217</v>
      </c>
    </row>
    <row r="90" spans="1:30" hidden="1" x14ac:dyDescent="0.25">
      <c r="A90" s="7" t="s">
        <v>200</v>
      </c>
      <c r="B90" s="7" t="s">
        <v>201</v>
      </c>
      <c r="C90" s="10" t="s">
        <v>9</v>
      </c>
      <c r="D90" s="7" t="s">
        <v>11</v>
      </c>
      <c r="E90" s="7" t="s">
        <v>219</v>
      </c>
      <c r="F90" s="7" t="s">
        <v>203</v>
      </c>
      <c r="G90" s="7" t="s">
        <v>220</v>
      </c>
      <c r="H90" s="7" t="s">
        <v>221</v>
      </c>
      <c r="I90" s="7" t="s">
        <v>205</v>
      </c>
      <c r="J90" s="7" t="s">
        <v>14</v>
      </c>
      <c r="K90" s="7" t="s">
        <v>828</v>
      </c>
      <c r="L90" s="8">
        <v>44015</v>
      </c>
      <c r="M90" s="7" t="s">
        <v>829</v>
      </c>
      <c r="N90" s="7" t="s">
        <v>830</v>
      </c>
      <c r="O90" s="9">
        <v>2060800</v>
      </c>
      <c r="P90" s="7" t="s">
        <v>831</v>
      </c>
      <c r="Q90" s="7" t="s">
        <v>505</v>
      </c>
      <c r="R90" s="7" t="s">
        <v>92</v>
      </c>
      <c r="S90" s="7" t="s">
        <v>832</v>
      </c>
      <c r="T90" s="7" t="s">
        <v>253</v>
      </c>
      <c r="U90" s="7" t="s">
        <v>833</v>
      </c>
      <c r="V90" s="7" t="s">
        <v>212</v>
      </c>
      <c r="W90" s="7" t="s">
        <v>213</v>
      </c>
      <c r="X90" s="7" t="s">
        <v>834</v>
      </c>
      <c r="Y90" s="7" t="s">
        <v>835</v>
      </c>
      <c r="Z90" s="7" t="s">
        <v>836</v>
      </c>
      <c r="AA90" s="7" t="s">
        <v>837</v>
      </c>
      <c r="AB90" s="7" t="s">
        <v>830</v>
      </c>
      <c r="AC90" s="7" t="s">
        <v>831</v>
      </c>
      <c r="AD90" s="7" t="s">
        <v>217</v>
      </c>
    </row>
    <row r="91" spans="1:30" s="14" customFormat="1" ht="64.5" x14ac:dyDescent="0.25">
      <c r="A91" s="10" t="s">
        <v>200</v>
      </c>
      <c r="B91" s="10" t="s">
        <v>280</v>
      </c>
      <c r="C91" s="10" t="s">
        <v>9</v>
      </c>
      <c r="D91" s="10" t="s">
        <v>22</v>
      </c>
      <c r="E91" s="10" t="s">
        <v>468</v>
      </c>
      <c r="F91" s="10" t="s">
        <v>203</v>
      </c>
      <c r="G91" s="11" t="s">
        <v>6</v>
      </c>
      <c r="H91" s="10" t="s">
        <v>154</v>
      </c>
      <c r="I91" s="10" t="s">
        <v>469</v>
      </c>
      <c r="J91" s="10" t="s">
        <v>162</v>
      </c>
      <c r="K91" s="10" t="s">
        <v>595</v>
      </c>
      <c r="L91" s="12">
        <v>44042</v>
      </c>
      <c r="M91" s="10" t="s">
        <v>838</v>
      </c>
      <c r="N91" s="10" t="s">
        <v>839</v>
      </c>
      <c r="O91" s="13">
        <v>30779190</v>
      </c>
      <c r="P91" s="10" t="s">
        <v>840</v>
      </c>
      <c r="Q91" s="10" t="s">
        <v>841</v>
      </c>
      <c r="R91" s="10" t="s">
        <v>161</v>
      </c>
      <c r="S91" s="10" t="s">
        <v>842</v>
      </c>
      <c r="T91" s="10" t="s">
        <v>210</v>
      </c>
      <c r="U91" s="10" t="s">
        <v>843</v>
      </c>
      <c r="V91" s="10" t="s">
        <v>212</v>
      </c>
      <c r="W91" s="10" t="s">
        <v>213</v>
      </c>
      <c r="X91" s="10" t="s">
        <v>475</v>
      </c>
      <c r="Y91" s="10" t="s">
        <v>844</v>
      </c>
      <c r="Z91" s="10" t="s">
        <v>845</v>
      </c>
      <c r="AA91" s="10" t="s">
        <v>846</v>
      </c>
      <c r="AB91" s="10" t="s">
        <v>847</v>
      </c>
      <c r="AC91" s="10" t="s">
        <v>848</v>
      </c>
      <c r="AD91" s="10" t="s">
        <v>206</v>
      </c>
    </row>
    <row r="92" spans="1:30" hidden="1" x14ac:dyDescent="0.25">
      <c r="A92" s="7" t="s">
        <v>200</v>
      </c>
      <c r="B92" s="10" t="s">
        <v>280</v>
      </c>
      <c r="C92" s="10" t="s">
        <v>9</v>
      </c>
      <c r="D92" s="10" t="s">
        <v>22</v>
      </c>
      <c r="E92" s="7" t="s">
        <v>219</v>
      </c>
      <c r="F92" s="7" t="s">
        <v>203</v>
      </c>
      <c r="G92" s="7" t="s">
        <v>220</v>
      </c>
      <c r="H92" s="7" t="s">
        <v>221</v>
      </c>
      <c r="I92" s="7" t="s">
        <v>205</v>
      </c>
      <c r="J92" s="7" t="s">
        <v>17</v>
      </c>
      <c r="K92" s="7" t="s">
        <v>849</v>
      </c>
      <c r="L92" s="8">
        <v>44058</v>
      </c>
      <c r="M92" s="7" t="s">
        <v>850</v>
      </c>
      <c r="N92" s="7" t="s">
        <v>851</v>
      </c>
      <c r="O92" s="9">
        <v>2760000</v>
      </c>
      <c r="P92" s="7" t="s">
        <v>852</v>
      </c>
      <c r="Q92" s="7" t="s">
        <v>505</v>
      </c>
      <c r="R92" s="7" t="s">
        <v>93</v>
      </c>
      <c r="S92" s="7" t="s">
        <v>579</v>
      </c>
      <c r="T92" s="7" t="s">
        <v>210</v>
      </c>
      <c r="U92" s="7" t="s">
        <v>580</v>
      </c>
      <c r="V92" s="7" t="s">
        <v>212</v>
      </c>
      <c r="W92" s="7" t="s">
        <v>213</v>
      </c>
      <c r="X92" s="7" t="s">
        <v>581</v>
      </c>
      <c r="Y92" s="7" t="s">
        <v>582</v>
      </c>
      <c r="Z92" s="7" t="s">
        <v>805</v>
      </c>
      <c r="AA92" s="7" t="s">
        <v>853</v>
      </c>
      <c r="AB92" s="7" t="s">
        <v>854</v>
      </c>
      <c r="AC92" s="7" t="s">
        <v>852</v>
      </c>
      <c r="AD92" s="7" t="s">
        <v>206</v>
      </c>
    </row>
    <row r="93" spans="1:30" ht="26.25" hidden="1" x14ac:dyDescent="0.25">
      <c r="A93" s="7" t="s">
        <v>200</v>
      </c>
      <c r="B93" s="10" t="s">
        <v>280</v>
      </c>
      <c r="C93" s="10" t="s">
        <v>9</v>
      </c>
      <c r="D93" s="10" t="s">
        <v>22</v>
      </c>
      <c r="E93" s="7" t="s">
        <v>202</v>
      </c>
      <c r="F93" s="7" t="s">
        <v>203</v>
      </c>
      <c r="G93" s="7" t="s">
        <v>238</v>
      </c>
      <c r="H93" s="7" t="s">
        <v>239</v>
      </c>
      <c r="I93" s="7" t="s">
        <v>205</v>
      </c>
      <c r="J93" s="7" t="s">
        <v>12</v>
      </c>
      <c r="K93" s="7" t="s">
        <v>855</v>
      </c>
      <c r="L93" s="8">
        <v>44060</v>
      </c>
      <c r="M93" s="7" t="s">
        <v>856</v>
      </c>
      <c r="N93" s="7" t="s">
        <v>851</v>
      </c>
      <c r="O93" s="9">
        <v>203416000</v>
      </c>
      <c r="P93" s="7" t="s">
        <v>857</v>
      </c>
      <c r="Q93" s="7" t="s">
        <v>505</v>
      </c>
      <c r="R93" s="7" t="s">
        <v>94</v>
      </c>
      <c r="S93" s="7" t="s">
        <v>858</v>
      </c>
      <c r="T93" s="7" t="s">
        <v>253</v>
      </c>
      <c r="U93" s="7" t="s">
        <v>859</v>
      </c>
      <c r="V93" s="7" t="s">
        <v>212</v>
      </c>
      <c r="W93" s="7" t="s">
        <v>213</v>
      </c>
      <c r="X93" s="7" t="s">
        <v>860</v>
      </c>
      <c r="Y93" s="7" t="s">
        <v>861</v>
      </c>
      <c r="Z93" s="7" t="s">
        <v>247</v>
      </c>
      <c r="AA93" s="7" t="s">
        <v>862</v>
      </c>
      <c r="AB93" s="7" t="s">
        <v>863</v>
      </c>
      <c r="AC93" s="7" t="s">
        <v>857</v>
      </c>
      <c r="AD93" s="7" t="s">
        <v>206</v>
      </c>
    </row>
    <row r="94" spans="1:30" ht="26.25" hidden="1" x14ac:dyDescent="0.25">
      <c r="A94" s="7" t="s">
        <v>200</v>
      </c>
      <c r="B94" s="7" t="s">
        <v>201</v>
      </c>
      <c r="C94" s="10" t="s">
        <v>9</v>
      </c>
      <c r="D94" s="7" t="s">
        <v>11</v>
      </c>
      <c r="E94" s="7" t="s">
        <v>202</v>
      </c>
      <c r="F94" s="7" t="s">
        <v>203</v>
      </c>
      <c r="G94" s="7" t="s">
        <v>220</v>
      </c>
      <c r="H94" s="7" t="s">
        <v>221</v>
      </c>
      <c r="I94" s="7" t="s">
        <v>205</v>
      </c>
      <c r="J94" s="7" t="s">
        <v>12</v>
      </c>
      <c r="K94" s="7" t="s">
        <v>864</v>
      </c>
      <c r="L94" s="8">
        <v>44051</v>
      </c>
      <c r="M94" s="7" t="s">
        <v>865</v>
      </c>
      <c r="N94" s="7" t="s">
        <v>839</v>
      </c>
      <c r="O94" s="9">
        <v>805000</v>
      </c>
      <c r="P94" s="7" t="s">
        <v>866</v>
      </c>
      <c r="Q94" s="7" t="s">
        <v>505</v>
      </c>
      <c r="R94" s="7" t="s">
        <v>95</v>
      </c>
      <c r="S94" s="7" t="s">
        <v>867</v>
      </c>
      <c r="T94" s="7" t="s">
        <v>210</v>
      </c>
      <c r="U94" s="7" t="s">
        <v>868</v>
      </c>
      <c r="V94" s="7" t="s">
        <v>212</v>
      </c>
      <c r="W94" s="7" t="s">
        <v>213</v>
      </c>
      <c r="X94" s="7" t="s">
        <v>869</v>
      </c>
      <c r="Y94" s="7" t="s">
        <v>870</v>
      </c>
      <c r="Z94" s="7" t="s">
        <v>871</v>
      </c>
      <c r="AA94" s="7" t="s">
        <v>872</v>
      </c>
      <c r="AB94" s="7" t="s">
        <v>873</v>
      </c>
      <c r="AC94" s="7" t="s">
        <v>866</v>
      </c>
      <c r="AD94" s="7" t="s">
        <v>217</v>
      </c>
    </row>
    <row r="95" spans="1:30" hidden="1" x14ac:dyDescent="0.25">
      <c r="A95" s="7" t="s">
        <v>200</v>
      </c>
      <c r="B95" s="7" t="s">
        <v>201</v>
      </c>
      <c r="C95" s="10" t="s">
        <v>9</v>
      </c>
      <c r="D95" s="7" t="s">
        <v>11</v>
      </c>
      <c r="E95" s="7" t="s">
        <v>219</v>
      </c>
      <c r="F95" s="7" t="s">
        <v>203</v>
      </c>
      <c r="G95" s="7" t="s">
        <v>220</v>
      </c>
      <c r="H95" s="7" t="s">
        <v>221</v>
      </c>
      <c r="I95" s="7" t="s">
        <v>205</v>
      </c>
      <c r="J95" s="7" t="s">
        <v>17</v>
      </c>
      <c r="K95" s="7" t="s">
        <v>874</v>
      </c>
      <c r="L95" s="8">
        <v>44055</v>
      </c>
      <c r="M95" s="7" t="s">
        <v>875</v>
      </c>
      <c r="N95" s="7" t="s">
        <v>873</v>
      </c>
      <c r="O95" s="9">
        <v>240000</v>
      </c>
      <c r="P95" s="7" t="s">
        <v>648</v>
      </c>
      <c r="Q95" s="7" t="s">
        <v>505</v>
      </c>
      <c r="R95" s="7" t="s">
        <v>96</v>
      </c>
      <c r="S95" s="7" t="s">
        <v>876</v>
      </c>
      <c r="T95" s="7" t="s">
        <v>210</v>
      </c>
      <c r="U95" s="7" t="s">
        <v>877</v>
      </c>
      <c r="V95" s="7" t="s">
        <v>212</v>
      </c>
      <c r="W95" s="7" t="s">
        <v>213</v>
      </c>
      <c r="X95" s="7" t="s">
        <v>878</v>
      </c>
      <c r="Y95" s="7" t="s">
        <v>879</v>
      </c>
      <c r="Z95" s="7" t="s">
        <v>880</v>
      </c>
      <c r="AA95" s="7" t="s">
        <v>881</v>
      </c>
      <c r="AB95" s="7" t="s">
        <v>882</v>
      </c>
      <c r="AC95" s="7" t="s">
        <v>648</v>
      </c>
      <c r="AD95" s="7" t="s">
        <v>217</v>
      </c>
    </row>
    <row r="96" spans="1:30" ht="26.25" hidden="1" x14ac:dyDescent="0.25">
      <c r="A96" s="7" t="s">
        <v>200</v>
      </c>
      <c r="B96" s="7" t="s">
        <v>201</v>
      </c>
      <c r="C96" s="10" t="s">
        <v>9</v>
      </c>
      <c r="D96" s="7" t="s">
        <v>11</v>
      </c>
      <c r="E96" s="7" t="s">
        <v>219</v>
      </c>
      <c r="F96" s="7" t="s">
        <v>203</v>
      </c>
      <c r="G96" s="7" t="s">
        <v>220</v>
      </c>
      <c r="H96" s="7" t="s">
        <v>221</v>
      </c>
      <c r="I96" s="7" t="s">
        <v>205</v>
      </c>
      <c r="J96" s="7" t="s">
        <v>17</v>
      </c>
      <c r="K96" s="7" t="s">
        <v>883</v>
      </c>
      <c r="L96" s="8">
        <v>44058</v>
      </c>
      <c r="M96" s="7" t="s">
        <v>884</v>
      </c>
      <c r="N96" s="7" t="s">
        <v>851</v>
      </c>
      <c r="O96" s="9">
        <v>262500</v>
      </c>
      <c r="P96" s="7" t="s">
        <v>885</v>
      </c>
      <c r="Q96" s="7" t="s">
        <v>505</v>
      </c>
      <c r="R96" s="7" t="s">
        <v>97</v>
      </c>
      <c r="S96" s="7" t="s">
        <v>886</v>
      </c>
      <c r="T96" s="7" t="s">
        <v>210</v>
      </c>
      <c r="U96" s="7" t="s">
        <v>887</v>
      </c>
      <c r="V96" s="7" t="s">
        <v>212</v>
      </c>
      <c r="W96" s="7" t="s">
        <v>213</v>
      </c>
      <c r="X96" s="7" t="s">
        <v>888</v>
      </c>
      <c r="Y96" s="7" t="s">
        <v>889</v>
      </c>
      <c r="Z96" s="7" t="s">
        <v>559</v>
      </c>
      <c r="AA96" s="7" t="s">
        <v>890</v>
      </c>
      <c r="AB96" s="7" t="s">
        <v>891</v>
      </c>
      <c r="AC96" s="7" t="s">
        <v>885</v>
      </c>
      <c r="AD96" s="7" t="s">
        <v>217</v>
      </c>
    </row>
    <row r="97" spans="1:30" hidden="1" x14ac:dyDescent="0.25">
      <c r="A97" s="7" t="s">
        <v>200</v>
      </c>
      <c r="B97" s="7" t="s">
        <v>201</v>
      </c>
      <c r="C97" s="10" t="s">
        <v>9</v>
      </c>
      <c r="D97" s="7" t="s">
        <v>11</v>
      </c>
      <c r="E97" s="7" t="s">
        <v>219</v>
      </c>
      <c r="F97" s="7" t="s">
        <v>203</v>
      </c>
      <c r="G97" s="7" t="s">
        <v>220</v>
      </c>
      <c r="H97" s="7" t="s">
        <v>221</v>
      </c>
      <c r="I97" s="7" t="s">
        <v>205</v>
      </c>
      <c r="J97" s="7" t="s">
        <v>17</v>
      </c>
      <c r="K97" s="7" t="s">
        <v>892</v>
      </c>
      <c r="L97" s="8">
        <v>44071</v>
      </c>
      <c r="M97" s="7" t="s">
        <v>893</v>
      </c>
      <c r="N97" s="7" t="s">
        <v>894</v>
      </c>
      <c r="O97" s="9">
        <v>140000</v>
      </c>
      <c r="P97" s="7" t="s">
        <v>895</v>
      </c>
      <c r="Q97" s="7" t="s">
        <v>505</v>
      </c>
      <c r="R97" s="7" t="s">
        <v>98</v>
      </c>
      <c r="S97" s="7" t="s">
        <v>312</v>
      </c>
      <c r="T97" s="7" t="s">
        <v>210</v>
      </c>
      <c r="U97" s="7" t="s">
        <v>313</v>
      </c>
      <c r="V97" s="7" t="s">
        <v>212</v>
      </c>
      <c r="W97" s="7" t="s">
        <v>213</v>
      </c>
      <c r="X97" s="7" t="s">
        <v>314</v>
      </c>
      <c r="Y97" s="7" t="s">
        <v>315</v>
      </c>
      <c r="Z97" s="7" t="s">
        <v>896</v>
      </c>
      <c r="AA97" s="7"/>
      <c r="AB97" s="7"/>
      <c r="AC97" s="7"/>
      <c r="AD97" s="7" t="s">
        <v>217</v>
      </c>
    </row>
    <row r="98" spans="1:30" ht="51.75" hidden="1" x14ac:dyDescent="0.25">
      <c r="A98" s="7" t="s">
        <v>200</v>
      </c>
      <c r="B98" s="10" t="s">
        <v>280</v>
      </c>
      <c r="C98" s="10" t="s">
        <v>9</v>
      </c>
      <c r="D98" s="10" t="s">
        <v>22</v>
      </c>
      <c r="E98" s="7" t="s">
        <v>219</v>
      </c>
      <c r="F98" s="7" t="s">
        <v>203</v>
      </c>
      <c r="G98" s="7" t="s">
        <v>220</v>
      </c>
      <c r="H98" s="7" t="s">
        <v>221</v>
      </c>
      <c r="I98" s="7" t="s">
        <v>205</v>
      </c>
      <c r="J98" s="7" t="s">
        <v>14</v>
      </c>
      <c r="K98" s="7" t="s">
        <v>897</v>
      </c>
      <c r="L98" s="8">
        <v>44078</v>
      </c>
      <c r="M98" s="7" t="s">
        <v>898</v>
      </c>
      <c r="N98" s="7" t="s">
        <v>882</v>
      </c>
      <c r="O98" s="9">
        <v>4940400</v>
      </c>
      <c r="P98" s="7" t="s">
        <v>899</v>
      </c>
      <c r="Q98" s="7" t="s">
        <v>505</v>
      </c>
      <c r="R98" s="7" t="s">
        <v>99</v>
      </c>
      <c r="S98" s="7" t="s">
        <v>832</v>
      </c>
      <c r="T98" s="7" t="s">
        <v>253</v>
      </c>
      <c r="U98" s="7" t="s">
        <v>833</v>
      </c>
      <c r="V98" s="7" t="s">
        <v>212</v>
      </c>
      <c r="W98" s="7" t="s">
        <v>213</v>
      </c>
      <c r="X98" s="7" t="s">
        <v>834</v>
      </c>
      <c r="Y98" s="7" t="s">
        <v>835</v>
      </c>
      <c r="Z98" s="7" t="s">
        <v>900</v>
      </c>
      <c r="AA98" s="7" t="s">
        <v>901</v>
      </c>
      <c r="AB98" s="7" t="s">
        <v>902</v>
      </c>
      <c r="AC98" s="7" t="s">
        <v>899</v>
      </c>
      <c r="AD98" s="7" t="s">
        <v>206</v>
      </c>
    </row>
    <row r="99" spans="1:30" hidden="1" x14ac:dyDescent="0.25">
      <c r="A99" s="7" t="s">
        <v>200</v>
      </c>
      <c r="B99" s="10" t="s">
        <v>280</v>
      </c>
      <c r="C99" s="10" t="s">
        <v>9</v>
      </c>
      <c r="D99" s="10" t="s">
        <v>22</v>
      </c>
      <c r="E99" s="7" t="s">
        <v>219</v>
      </c>
      <c r="F99" s="7" t="s">
        <v>203</v>
      </c>
      <c r="G99" s="7" t="s">
        <v>220</v>
      </c>
      <c r="H99" s="7" t="s">
        <v>221</v>
      </c>
      <c r="I99" s="7" t="s">
        <v>205</v>
      </c>
      <c r="J99" s="7" t="s">
        <v>14</v>
      </c>
      <c r="K99" s="7" t="s">
        <v>903</v>
      </c>
      <c r="L99" s="8">
        <v>44078</v>
      </c>
      <c r="M99" s="7" t="s">
        <v>904</v>
      </c>
      <c r="N99" s="7" t="s">
        <v>882</v>
      </c>
      <c r="O99" s="9">
        <v>1945000</v>
      </c>
      <c r="P99" s="7" t="s">
        <v>905</v>
      </c>
      <c r="Q99" s="7" t="s">
        <v>505</v>
      </c>
      <c r="R99" s="7" t="s">
        <v>100</v>
      </c>
      <c r="S99" s="7" t="s">
        <v>906</v>
      </c>
      <c r="T99" s="7" t="s">
        <v>253</v>
      </c>
      <c r="U99" s="7" t="s">
        <v>907</v>
      </c>
      <c r="V99" s="7" t="s">
        <v>212</v>
      </c>
      <c r="W99" s="7" t="s">
        <v>213</v>
      </c>
      <c r="X99" s="7" t="s">
        <v>908</v>
      </c>
      <c r="Y99" s="7" t="s">
        <v>909</v>
      </c>
      <c r="Z99" s="7" t="s">
        <v>910</v>
      </c>
      <c r="AA99" s="7" t="s">
        <v>903</v>
      </c>
      <c r="AB99" s="7" t="s">
        <v>911</v>
      </c>
      <c r="AC99" s="7" t="s">
        <v>905</v>
      </c>
      <c r="AD99" s="7" t="s">
        <v>206</v>
      </c>
    </row>
    <row r="100" spans="1:30" ht="51.75" hidden="1" x14ac:dyDescent="0.25">
      <c r="A100" s="7" t="s">
        <v>200</v>
      </c>
      <c r="B100" s="10" t="s">
        <v>280</v>
      </c>
      <c r="C100" s="10" t="s">
        <v>9</v>
      </c>
      <c r="D100" s="10" t="s">
        <v>22</v>
      </c>
      <c r="E100" s="7" t="s">
        <v>219</v>
      </c>
      <c r="F100" s="7" t="s">
        <v>203</v>
      </c>
      <c r="G100" s="7" t="s">
        <v>220</v>
      </c>
      <c r="H100" s="7" t="s">
        <v>221</v>
      </c>
      <c r="I100" s="7" t="s">
        <v>205</v>
      </c>
      <c r="J100" s="7" t="s">
        <v>14</v>
      </c>
      <c r="K100" s="7" t="s">
        <v>912</v>
      </c>
      <c r="L100" s="8">
        <v>44078</v>
      </c>
      <c r="M100" s="7" t="s">
        <v>913</v>
      </c>
      <c r="N100" s="7" t="s">
        <v>882</v>
      </c>
      <c r="O100" s="9">
        <v>591675</v>
      </c>
      <c r="P100" s="7" t="s">
        <v>914</v>
      </c>
      <c r="Q100" s="7" t="s">
        <v>505</v>
      </c>
      <c r="R100" s="7" t="s">
        <v>101</v>
      </c>
      <c r="S100" s="7" t="s">
        <v>832</v>
      </c>
      <c r="T100" s="7" t="s">
        <v>253</v>
      </c>
      <c r="U100" s="7" t="s">
        <v>833</v>
      </c>
      <c r="V100" s="7" t="s">
        <v>212</v>
      </c>
      <c r="W100" s="7" t="s">
        <v>213</v>
      </c>
      <c r="X100" s="7" t="s">
        <v>834</v>
      </c>
      <c r="Y100" s="7" t="s">
        <v>835</v>
      </c>
      <c r="Z100" s="7" t="s">
        <v>900</v>
      </c>
      <c r="AA100" s="7" t="s">
        <v>915</v>
      </c>
      <c r="AB100" s="7" t="s">
        <v>902</v>
      </c>
      <c r="AC100" s="7" t="s">
        <v>914</v>
      </c>
      <c r="AD100" s="7" t="s">
        <v>206</v>
      </c>
    </row>
    <row r="101" spans="1:30" hidden="1" x14ac:dyDescent="0.25">
      <c r="A101" s="7" t="s">
        <v>200</v>
      </c>
      <c r="B101" s="10" t="s">
        <v>280</v>
      </c>
      <c r="C101" s="10" t="s">
        <v>9</v>
      </c>
      <c r="D101" s="10" t="s">
        <v>22</v>
      </c>
      <c r="E101" s="7" t="s">
        <v>219</v>
      </c>
      <c r="F101" s="7" t="s">
        <v>203</v>
      </c>
      <c r="G101" s="7" t="s">
        <v>220</v>
      </c>
      <c r="H101" s="7" t="s">
        <v>221</v>
      </c>
      <c r="I101" s="7" t="s">
        <v>205</v>
      </c>
      <c r="J101" s="7" t="s">
        <v>17</v>
      </c>
      <c r="K101" s="7" t="s">
        <v>916</v>
      </c>
      <c r="L101" s="8">
        <v>44078</v>
      </c>
      <c r="M101" s="7" t="s">
        <v>917</v>
      </c>
      <c r="N101" s="7" t="s">
        <v>882</v>
      </c>
      <c r="O101" s="9">
        <v>650000</v>
      </c>
      <c r="P101" s="7" t="s">
        <v>918</v>
      </c>
      <c r="Q101" s="7" t="s">
        <v>505</v>
      </c>
      <c r="R101" s="7" t="s">
        <v>102</v>
      </c>
      <c r="S101" s="7" t="s">
        <v>919</v>
      </c>
      <c r="T101" s="7" t="s">
        <v>210</v>
      </c>
      <c r="U101" s="7" t="s">
        <v>920</v>
      </c>
      <c r="V101" s="7" t="s">
        <v>212</v>
      </c>
      <c r="W101" s="7" t="s">
        <v>213</v>
      </c>
      <c r="X101" s="7" t="s">
        <v>921</v>
      </c>
      <c r="Y101" s="7" t="s">
        <v>922</v>
      </c>
      <c r="Z101" s="7" t="s">
        <v>923</v>
      </c>
      <c r="AA101" s="7" t="s">
        <v>924</v>
      </c>
      <c r="AB101" s="7" t="s">
        <v>925</v>
      </c>
      <c r="AC101" s="7" t="s">
        <v>918</v>
      </c>
      <c r="AD101" s="7" t="s">
        <v>206</v>
      </c>
    </row>
    <row r="102" spans="1:30" hidden="1" x14ac:dyDescent="0.25">
      <c r="A102" s="7" t="s">
        <v>200</v>
      </c>
      <c r="B102" s="10" t="s">
        <v>280</v>
      </c>
      <c r="C102" s="10" t="s">
        <v>9</v>
      </c>
      <c r="D102" s="10" t="s">
        <v>22</v>
      </c>
      <c r="E102" s="7" t="s">
        <v>219</v>
      </c>
      <c r="F102" s="7" t="s">
        <v>203</v>
      </c>
      <c r="G102" s="7" t="s">
        <v>220</v>
      </c>
      <c r="H102" s="7" t="s">
        <v>221</v>
      </c>
      <c r="I102" s="7" t="s">
        <v>205</v>
      </c>
      <c r="J102" s="7" t="s">
        <v>17</v>
      </c>
      <c r="K102" s="7" t="s">
        <v>926</v>
      </c>
      <c r="L102" s="8">
        <v>44078</v>
      </c>
      <c r="M102" s="7" t="s">
        <v>927</v>
      </c>
      <c r="N102" s="7" t="s">
        <v>925</v>
      </c>
      <c r="O102" s="9">
        <v>210000</v>
      </c>
      <c r="P102" s="7" t="s">
        <v>928</v>
      </c>
      <c r="Q102" s="7" t="s">
        <v>505</v>
      </c>
      <c r="R102" s="7" t="s">
        <v>103</v>
      </c>
      <c r="S102" s="7" t="s">
        <v>579</v>
      </c>
      <c r="T102" s="7" t="s">
        <v>210</v>
      </c>
      <c r="U102" s="7" t="s">
        <v>580</v>
      </c>
      <c r="V102" s="7" t="s">
        <v>212</v>
      </c>
      <c r="W102" s="7" t="s">
        <v>213</v>
      </c>
      <c r="X102" s="7" t="s">
        <v>581</v>
      </c>
      <c r="Y102" s="7" t="s">
        <v>582</v>
      </c>
      <c r="Z102" s="7" t="s">
        <v>929</v>
      </c>
      <c r="AA102" s="7" t="s">
        <v>930</v>
      </c>
      <c r="AB102" s="7" t="s">
        <v>931</v>
      </c>
      <c r="AC102" s="7" t="s">
        <v>928</v>
      </c>
      <c r="AD102" s="7" t="s">
        <v>206</v>
      </c>
    </row>
    <row r="103" spans="1:30" hidden="1" x14ac:dyDescent="0.25">
      <c r="A103" s="7" t="s">
        <v>200</v>
      </c>
      <c r="B103" s="10" t="s">
        <v>280</v>
      </c>
      <c r="C103" s="10" t="s">
        <v>9</v>
      </c>
      <c r="D103" s="10" t="s">
        <v>22</v>
      </c>
      <c r="E103" s="7" t="s">
        <v>219</v>
      </c>
      <c r="F103" s="7" t="s">
        <v>203</v>
      </c>
      <c r="G103" s="7" t="s">
        <v>220</v>
      </c>
      <c r="H103" s="7" t="s">
        <v>221</v>
      </c>
      <c r="I103" s="7" t="s">
        <v>205</v>
      </c>
      <c r="J103" s="7" t="s">
        <v>17</v>
      </c>
      <c r="K103" s="7" t="s">
        <v>932</v>
      </c>
      <c r="L103" s="8">
        <v>44078</v>
      </c>
      <c r="M103" s="7" t="s">
        <v>933</v>
      </c>
      <c r="N103" s="7" t="s">
        <v>925</v>
      </c>
      <c r="O103" s="9">
        <v>2700000</v>
      </c>
      <c r="P103" s="7" t="s">
        <v>934</v>
      </c>
      <c r="Q103" s="7" t="s">
        <v>505</v>
      </c>
      <c r="R103" s="7" t="s">
        <v>104</v>
      </c>
      <c r="S103" s="7" t="s">
        <v>579</v>
      </c>
      <c r="T103" s="7" t="s">
        <v>210</v>
      </c>
      <c r="U103" s="7" t="s">
        <v>580</v>
      </c>
      <c r="V103" s="7" t="s">
        <v>212</v>
      </c>
      <c r="W103" s="7" t="s">
        <v>213</v>
      </c>
      <c r="X103" s="7" t="s">
        <v>581</v>
      </c>
      <c r="Y103" s="7" t="s">
        <v>582</v>
      </c>
      <c r="Z103" s="7" t="s">
        <v>935</v>
      </c>
      <c r="AA103" s="7" t="s">
        <v>936</v>
      </c>
      <c r="AB103" s="7" t="s">
        <v>931</v>
      </c>
      <c r="AC103" s="7" t="s">
        <v>934</v>
      </c>
      <c r="AD103" s="7" t="s">
        <v>206</v>
      </c>
    </row>
    <row r="104" spans="1:30" hidden="1" x14ac:dyDescent="0.25">
      <c r="A104" s="7" t="s">
        <v>200</v>
      </c>
      <c r="B104" s="10" t="s">
        <v>280</v>
      </c>
      <c r="C104" s="10" t="s">
        <v>9</v>
      </c>
      <c r="D104" s="10" t="s">
        <v>22</v>
      </c>
      <c r="E104" s="7" t="s">
        <v>219</v>
      </c>
      <c r="F104" s="7" t="s">
        <v>203</v>
      </c>
      <c r="G104" s="7" t="s">
        <v>220</v>
      </c>
      <c r="H104" s="7" t="s">
        <v>221</v>
      </c>
      <c r="I104" s="7" t="s">
        <v>205</v>
      </c>
      <c r="J104" s="7" t="s">
        <v>17</v>
      </c>
      <c r="K104" s="7" t="s">
        <v>937</v>
      </c>
      <c r="L104" s="8">
        <v>44078</v>
      </c>
      <c r="M104" s="7" t="s">
        <v>938</v>
      </c>
      <c r="N104" s="7" t="s">
        <v>925</v>
      </c>
      <c r="O104" s="9">
        <v>115000</v>
      </c>
      <c r="P104" s="7" t="s">
        <v>939</v>
      </c>
      <c r="Q104" s="7" t="s">
        <v>505</v>
      </c>
      <c r="R104" s="7" t="s">
        <v>105</v>
      </c>
      <c r="S104" s="7" t="s">
        <v>579</v>
      </c>
      <c r="T104" s="7" t="s">
        <v>210</v>
      </c>
      <c r="U104" s="7" t="s">
        <v>580</v>
      </c>
      <c r="V104" s="7" t="s">
        <v>212</v>
      </c>
      <c r="W104" s="7" t="s">
        <v>213</v>
      </c>
      <c r="X104" s="7" t="s">
        <v>581</v>
      </c>
      <c r="Y104" s="7" t="s">
        <v>582</v>
      </c>
      <c r="Z104" s="7" t="s">
        <v>940</v>
      </c>
      <c r="AA104" s="7" t="s">
        <v>941</v>
      </c>
      <c r="AB104" s="7" t="s">
        <v>931</v>
      </c>
      <c r="AC104" s="7" t="s">
        <v>939</v>
      </c>
      <c r="AD104" s="7" t="s">
        <v>206</v>
      </c>
    </row>
    <row r="105" spans="1:30" hidden="1" x14ac:dyDescent="0.25">
      <c r="A105" s="7" t="s">
        <v>200</v>
      </c>
      <c r="B105" s="10" t="s">
        <v>280</v>
      </c>
      <c r="C105" s="10" t="s">
        <v>9</v>
      </c>
      <c r="D105" s="10" t="s">
        <v>22</v>
      </c>
      <c r="E105" s="7" t="s">
        <v>219</v>
      </c>
      <c r="F105" s="7" t="s">
        <v>203</v>
      </c>
      <c r="G105" s="7" t="s">
        <v>220</v>
      </c>
      <c r="H105" s="7" t="s">
        <v>221</v>
      </c>
      <c r="I105" s="7" t="s">
        <v>205</v>
      </c>
      <c r="J105" s="7" t="s">
        <v>17</v>
      </c>
      <c r="K105" s="7" t="s">
        <v>942</v>
      </c>
      <c r="L105" s="8">
        <v>44078</v>
      </c>
      <c r="M105" s="7" t="s">
        <v>943</v>
      </c>
      <c r="N105" s="7" t="s">
        <v>925</v>
      </c>
      <c r="O105" s="9">
        <v>1140000</v>
      </c>
      <c r="P105" s="7" t="s">
        <v>944</v>
      </c>
      <c r="Q105" s="7" t="s">
        <v>505</v>
      </c>
      <c r="R105" s="7" t="s">
        <v>106</v>
      </c>
      <c r="S105" s="7" t="s">
        <v>579</v>
      </c>
      <c r="T105" s="7" t="s">
        <v>210</v>
      </c>
      <c r="U105" s="7" t="s">
        <v>580</v>
      </c>
      <c r="V105" s="7" t="s">
        <v>212</v>
      </c>
      <c r="W105" s="7" t="s">
        <v>213</v>
      </c>
      <c r="X105" s="7" t="s">
        <v>581</v>
      </c>
      <c r="Y105" s="7" t="s">
        <v>582</v>
      </c>
      <c r="Z105" s="7" t="s">
        <v>945</v>
      </c>
      <c r="AA105" s="7" t="s">
        <v>946</v>
      </c>
      <c r="AB105" s="7" t="s">
        <v>931</v>
      </c>
      <c r="AC105" s="7" t="s">
        <v>944</v>
      </c>
      <c r="AD105" s="7" t="s">
        <v>206</v>
      </c>
    </row>
    <row r="106" spans="1:30" hidden="1" x14ac:dyDescent="0.25">
      <c r="A106" s="7" t="s">
        <v>200</v>
      </c>
      <c r="B106" s="10" t="s">
        <v>280</v>
      </c>
      <c r="C106" s="10" t="s">
        <v>9</v>
      </c>
      <c r="D106" s="10" t="s">
        <v>22</v>
      </c>
      <c r="E106" s="7" t="s">
        <v>219</v>
      </c>
      <c r="F106" s="7" t="s">
        <v>203</v>
      </c>
      <c r="G106" s="7" t="s">
        <v>220</v>
      </c>
      <c r="H106" s="7" t="s">
        <v>221</v>
      </c>
      <c r="I106" s="7" t="s">
        <v>205</v>
      </c>
      <c r="J106" s="7" t="s">
        <v>17</v>
      </c>
      <c r="K106" s="7" t="s">
        <v>947</v>
      </c>
      <c r="L106" s="8">
        <v>44078</v>
      </c>
      <c r="M106" s="7" t="s">
        <v>948</v>
      </c>
      <c r="N106" s="7" t="s">
        <v>925</v>
      </c>
      <c r="O106" s="9">
        <v>3320000</v>
      </c>
      <c r="P106" s="7" t="s">
        <v>949</v>
      </c>
      <c r="Q106" s="7" t="s">
        <v>505</v>
      </c>
      <c r="R106" s="7" t="s">
        <v>107</v>
      </c>
      <c r="S106" s="7" t="s">
        <v>579</v>
      </c>
      <c r="T106" s="7" t="s">
        <v>210</v>
      </c>
      <c r="U106" s="7" t="s">
        <v>580</v>
      </c>
      <c r="V106" s="7" t="s">
        <v>212</v>
      </c>
      <c r="W106" s="7" t="s">
        <v>213</v>
      </c>
      <c r="X106" s="7" t="s">
        <v>581</v>
      </c>
      <c r="Y106" s="7" t="s">
        <v>582</v>
      </c>
      <c r="Z106" s="7" t="s">
        <v>950</v>
      </c>
      <c r="AA106" s="7" t="s">
        <v>951</v>
      </c>
      <c r="AB106" s="7" t="s">
        <v>931</v>
      </c>
      <c r="AC106" s="7" t="s">
        <v>949</v>
      </c>
      <c r="AD106" s="7" t="s">
        <v>206</v>
      </c>
    </row>
    <row r="107" spans="1:30" ht="26.25" hidden="1" x14ac:dyDescent="0.25">
      <c r="A107" s="7" t="s">
        <v>200</v>
      </c>
      <c r="B107" s="10" t="s">
        <v>280</v>
      </c>
      <c r="C107" s="10" t="s">
        <v>9</v>
      </c>
      <c r="D107" s="10" t="s">
        <v>22</v>
      </c>
      <c r="E107" s="7" t="s">
        <v>219</v>
      </c>
      <c r="F107" s="7" t="s">
        <v>203</v>
      </c>
      <c r="G107" s="7" t="s">
        <v>220</v>
      </c>
      <c r="H107" s="7" t="s">
        <v>221</v>
      </c>
      <c r="I107" s="7" t="s">
        <v>205</v>
      </c>
      <c r="J107" s="7" t="s">
        <v>17</v>
      </c>
      <c r="K107" s="7" t="s">
        <v>952</v>
      </c>
      <c r="L107" s="8">
        <v>44078</v>
      </c>
      <c r="M107" s="7" t="s">
        <v>953</v>
      </c>
      <c r="N107" s="7" t="s">
        <v>925</v>
      </c>
      <c r="O107" s="9">
        <v>386000</v>
      </c>
      <c r="P107" s="7" t="s">
        <v>954</v>
      </c>
      <c r="Q107" s="7" t="s">
        <v>505</v>
      </c>
      <c r="R107" s="7" t="s">
        <v>108</v>
      </c>
      <c r="S107" s="7" t="s">
        <v>955</v>
      </c>
      <c r="T107" s="7" t="s">
        <v>210</v>
      </c>
      <c r="U107" s="7" t="s">
        <v>956</v>
      </c>
      <c r="V107" s="7" t="s">
        <v>212</v>
      </c>
      <c r="W107" s="7" t="s">
        <v>213</v>
      </c>
      <c r="X107" s="7" t="s">
        <v>592</v>
      </c>
      <c r="Y107" s="7" t="s">
        <v>957</v>
      </c>
      <c r="Z107" s="7" t="s">
        <v>958</v>
      </c>
      <c r="AA107" s="7" t="s">
        <v>959</v>
      </c>
      <c r="AB107" s="7" t="s">
        <v>931</v>
      </c>
      <c r="AC107" s="7" t="s">
        <v>954</v>
      </c>
      <c r="AD107" s="7" t="s">
        <v>206</v>
      </c>
    </row>
    <row r="108" spans="1:30" ht="26.25" hidden="1" x14ac:dyDescent="0.25">
      <c r="A108" s="7" t="s">
        <v>200</v>
      </c>
      <c r="B108" s="10" t="s">
        <v>280</v>
      </c>
      <c r="C108" s="10" t="s">
        <v>9</v>
      </c>
      <c r="D108" s="10" t="s">
        <v>22</v>
      </c>
      <c r="E108" s="7" t="s">
        <v>219</v>
      </c>
      <c r="F108" s="7" t="s">
        <v>203</v>
      </c>
      <c r="G108" s="7" t="s">
        <v>220</v>
      </c>
      <c r="H108" s="7" t="s">
        <v>221</v>
      </c>
      <c r="I108" s="7" t="s">
        <v>205</v>
      </c>
      <c r="J108" s="7" t="s">
        <v>17</v>
      </c>
      <c r="K108" s="7" t="s">
        <v>960</v>
      </c>
      <c r="L108" s="8">
        <v>44078</v>
      </c>
      <c r="M108" s="7" t="s">
        <v>961</v>
      </c>
      <c r="N108" s="7" t="s">
        <v>925</v>
      </c>
      <c r="O108" s="9">
        <v>2680000</v>
      </c>
      <c r="P108" s="7" t="s">
        <v>962</v>
      </c>
      <c r="Q108" s="7" t="s">
        <v>505</v>
      </c>
      <c r="R108" s="7" t="s">
        <v>109</v>
      </c>
      <c r="S108" s="7" t="s">
        <v>579</v>
      </c>
      <c r="T108" s="7" t="s">
        <v>210</v>
      </c>
      <c r="U108" s="7" t="s">
        <v>580</v>
      </c>
      <c r="V108" s="7" t="s">
        <v>212</v>
      </c>
      <c r="W108" s="7" t="s">
        <v>213</v>
      </c>
      <c r="X108" s="7" t="s">
        <v>581</v>
      </c>
      <c r="Y108" s="7" t="s">
        <v>582</v>
      </c>
      <c r="Z108" s="7" t="s">
        <v>963</v>
      </c>
      <c r="AA108" s="7" t="s">
        <v>964</v>
      </c>
      <c r="AB108" s="7" t="s">
        <v>931</v>
      </c>
      <c r="AC108" s="7" t="s">
        <v>962</v>
      </c>
      <c r="AD108" s="7" t="s">
        <v>206</v>
      </c>
    </row>
    <row r="109" spans="1:30" hidden="1" x14ac:dyDescent="0.25">
      <c r="A109" s="7" t="s">
        <v>200</v>
      </c>
      <c r="B109" s="10" t="s">
        <v>280</v>
      </c>
      <c r="C109" s="10" t="s">
        <v>9</v>
      </c>
      <c r="D109" s="10" t="s">
        <v>22</v>
      </c>
      <c r="E109" s="7" t="s">
        <v>219</v>
      </c>
      <c r="F109" s="7" t="s">
        <v>203</v>
      </c>
      <c r="G109" s="7" t="s">
        <v>220</v>
      </c>
      <c r="H109" s="7" t="s">
        <v>221</v>
      </c>
      <c r="I109" s="7" t="s">
        <v>205</v>
      </c>
      <c r="J109" s="7" t="s">
        <v>17</v>
      </c>
      <c r="K109" s="7" t="s">
        <v>965</v>
      </c>
      <c r="L109" s="8">
        <v>44078</v>
      </c>
      <c r="M109" s="7" t="s">
        <v>966</v>
      </c>
      <c r="N109" s="7" t="s">
        <v>925</v>
      </c>
      <c r="O109" s="9">
        <v>2670000</v>
      </c>
      <c r="P109" s="7" t="s">
        <v>967</v>
      </c>
      <c r="Q109" s="7" t="s">
        <v>505</v>
      </c>
      <c r="R109" s="7" t="s">
        <v>110</v>
      </c>
      <c r="S109" s="7" t="s">
        <v>968</v>
      </c>
      <c r="T109" s="7" t="s">
        <v>210</v>
      </c>
      <c r="U109" s="7" t="s">
        <v>969</v>
      </c>
      <c r="V109" s="7" t="s">
        <v>212</v>
      </c>
      <c r="W109" s="7" t="s">
        <v>213</v>
      </c>
      <c r="X109" s="7" t="s">
        <v>970</v>
      </c>
      <c r="Y109" s="7" t="s">
        <v>971</v>
      </c>
      <c r="Z109" s="7" t="s">
        <v>972</v>
      </c>
      <c r="AA109" s="7" t="s">
        <v>973</v>
      </c>
      <c r="AB109" s="7" t="s">
        <v>925</v>
      </c>
      <c r="AC109" s="7" t="s">
        <v>967</v>
      </c>
      <c r="AD109" s="7" t="s">
        <v>206</v>
      </c>
    </row>
    <row r="110" spans="1:30" hidden="1" x14ac:dyDescent="0.25">
      <c r="A110" s="7" t="s">
        <v>200</v>
      </c>
      <c r="B110" s="10" t="s">
        <v>280</v>
      </c>
      <c r="C110" s="10" t="s">
        <v>9</v>
      </c>
      <c r="D110" s="10" t="s">
        <v>22</v>
      </c>
      <c r="E110" s="7" t="s">
        <v>219</v>
      </c>
      <c r="F110" s="7" t="s">
        <v>203</v>
      </c>
      <c r="G110" s="7" t="s">
        <v>220</v>
      </c>
      <c r="H110" s="7" t="s">
        <v>221</v>
      </c>
      <c r="I110" s="7" t="s">
        <v>205</v>
      </c>
      <c r="J110" s="7" t="s">
        <v>17</v>
      </c>
      <c r="K110" s="7" t="s">
        <v>974</v>
      </c>
      <c r="L110" s="8">
        <v>44078</v>
      </c>
      <c r="M110" s="7" t="s">
        <v>975</v>
      </c>
      <c r="N110" s="7" t="s">
        <v>925</v>
      </c>
      <c r="O110" s="9">
        <v>1355550</v>
      </c>
      <c r="P110" s="7" t="s">
        <v>976</v>
      </c>
      <c r="Q110" s="7" t="s">
        <v>505</v>
      </c>
      <c r="R110" s="7" t="s">
        <v>111</v>
      </c>
      <c r="S110" s="7" t="s">
        <v>977</v>
      </c>
      <c r="T110" s="7" t="s">
        <v>253</v>
      </c>
      <c r="U110" s="7" t="s">
        <v>978</v>
      </c>
      <c r="V110" s="7" t="s">
        <v>212</v>
      </c>
      <c r="W110" s="7" t="s">
        <v>213</v>
      </c>
      <c r="X110" s="7" t="s">
        <v>979</v>
      </c>
      <c r="Y110" s="7" t="s">
        <v>980</v>
      </c>
      <c r="Z110" s="7" t="s">
        <v>981</v>
      </c>
      <c r="AA110" s="7" t="s">
        <v>982</v>
      </c>
      <c r="AB110" s="7" t="s">
        <v>712</v>
      </c>
      <c r="AC110" s="7" t="s">
        <v>976</v>
      </c>
      <c r="AD110" s="7" t="s">
        <v>206</v>
      </c>
    </row>
    <row r="111" spans="1:30" hidden="1" x14ac:dyDescent="0.25">
      <c r="A111" s="7" t="s">
        <v>200</v>
      </c>
      <c r="B111" s="10" t="s">
        <v>280</v>
      </c>
      <c r="C111" s="10" t="s">
        <v>9</v>
      </c>
      <c r="D111" s="10" t="s">
        <v>22</v>
      </c>
      <c r="E111" s="7" t="s">
        <v>219</v>
      </c>
      <c r="F111" s="7" t="s">
        <v>203</v>
      </c>
      <c r="G111" s="7" t="s">
        <v>220</v>
      </c>
      <c r="H111" s="7" t="s">
        <v>221</v>
      </c>
      <c r="I111" s="7" t="s">
        <v>205</v>
      </c>
      <c r="J111" s="7" t="s">
        <v>17</v>
      </c>
      <c r="K111" s="7" t="s">
        <v>983</v>
      </c>
      <c r="L111" s="8">
        <v>44078</v>
      </c>
      <c r="M111" s="7" t="s">
        <v>984</v>
      </c>
      <c r="N111" s="7" t="s">
        <v>925</v>
      </c>
      <c r="O111" s="9">
        <v>144000</v>
      </c>
      <c r="P111" s="7" t="s">
        <v>985</v>
      </c>
      <c r="Q111" s="7" t="s">
        <v>505</v>
      </c>
      <c r="R111" s="7" t="s">
        <v>112</v>
      </c>
      <c r="S111" s="7" t="s">
        <v>977</v>
      </c>
      <c r="T111" s="7" t="s">
        <v>253</v>
      </c>
      <c r="U111" s="7" t="s">
        <v>978</v>
      </c>
      <c r="V111" s="7" t="s">
        <v>212</v>
      </c>
      <c r="W111" s="7" t="s">
        <v>213</v>
      </c>
      <c r="X111" s="7" t="s">
        <v>979</v>
      </c>
      <c r="Y111" s="7" t="s">
        <v>980</v>
      </c>
      <c r="Z111" s="7" t="s">
        <v>986</v>
      </c>
      <c r="AA111" s="7" t="s">
        <v>987</v>
      </c>
      <c r="AB111" s="7" t="s">
        <v>712</v>
      </c>
      <c r="AC111" s="7" t="s">
        <v>985</v>
      </c>
      <c r="AD111" s="7" t="s">
        <v>206</v>
      </c>
    </row>
    <row r="112" spans="1:30" hidden="1" x14ac:dyDescent="0.25">
      <c r="A112" s="7" t="s">
        <v>200</v>
      </c>
      <c r="B112" s="10" t="s">
        <v>280</v>
      </c>
      <c r="C112" s="10" t="s">
        <v>9</v>
      </c>
      <c r="D112" s="10" t="s">
        <v>22</v>
      </c>
      <c r="E112" s="7" t="s">
        <v>219</v>
      </c>
      <c r="F112" s="7" t="s">
        <v>203</v>
      </c>
      <c r="G112" s="7" t="s">
        <v>220</v>
      </c>
      <c r="H112" s="7" t="s">
        <v>221</v>
      </c>
      <c r="I112" s="7" t="s">
        <v>205</v>
      </c>
      <c r="J112" s="7" t="s">
        <v>17</v>
      </c>
      <c r="K112" s="7" t="s">
        <v>988</v>
      </c>
      <c r="L112" s="8">
        <v>44078</v>
      </c>
      <c r="M112" s="7" t="s">
        <v>989</v>
      </c>
      <c r="N112" s="7" t="s">
        <v>925</v>
      </c>
      <c r="O112" s="9">
        <v>3277770</v>
      </c>
      <c r="P112" s="7" t="s">
        <v>990</v>
      </c>
      <c r="Q112" s="7" t="s">
        <v>505</v>
      </c>
      <c r="R112" s="7" t="s">
        <v>113</v>
      </c>
      <c r="S112" s="7" t="s">
        <v>991</v>
      </c>
      <c r="T112" s="7" t="s">
        <v>210</v>
      </c>
      <c r="U112" s="7" t="s">
        <v>992</v>
      </c>
      <c r="V112" s="7" t="s">
        <v>212</v>
      </c>
      <c r="W112" s="7" t="s">
        <v>213</v>
      </c>
      <c r="X112" s="7" t="s">
        <v>993</v>
      </c>
      <c r="Y112" s="7" t="s">
        <v>994</v>
      </c>
      <c r="Z112" s="7" t="s">
        <v>995</v>
      </c>
      <c r="AA112" s="7" t="s">
        <v>996</v>
      </c>
      <c r="AB112" s="7" t="s">
        <v>902</v>
      </c>
      <c r="AC112" s="7" t="s">
        <v>990</v>
      </c>
      <c r="AD112" s="7" t="s">
        <v>206</v>
      </c>
    </row>
    <row r="113" spans="1:30" hidden="1" x14ac:dyDescent="0.25">
      <c r="A113" s="7" t="s">
        <v>200</v>
      </c>
      <c r="B113" s="10" t="s">
        <v>280</v>
      </c>
      <c r="C113" s="10" t="s">
        <v>9</v>
      </c>
      <c r="D113" s="10" t="s">
        <v>22</v>
      </c>
      <c r="E113" s="7" t="s">
        <v>219</v>
      </c>
      <c r="F113" s="7" t="s">
        <v>203</v>
      </c>
      <c r="G113" s="7" t="s">
        <v>220</v>
      </c>
      <c r="H113" s="7" t="s">
        <v>221</v>
      </c>
      <c r="I113" s="7" t="s">
        <v>205</v>
      </c>
      <c r="J113" s="7" t="s">
        <v>17</v>
      </c>
      <c r="K113" s="7" t="s">
        <v>997</v>
      </c>
      <c r="L113" s="8">
        <v>44078</v>
      </c>
      <c r="M113" s="7" t="s">
        <v>998</v>
      </c>
      <c r="N113" s="7" t="s">
        <v>925</v>
      </c>
      <c r="O113" s="9">
        <v>3277770</v>
      </c>
      <c r="P113" s="7" t="s">
        <v>990</v>
      </c>
      <c r="Q113" s="7" t="s">
        <v>505</v>
      </c>
      <c r="R113" s="7" t="s">
        <v>114</v>
      </c>
      <c r="S113" s="7" t="s">
        <v>991</v>
      </c>
      <c r="T113" s="7" t="s">
        <v>210</v>
      </c>
      <c r="U113" s="7" t="s">
        <v>992</v>
      </c>
      <c r="V113" s="7" t="s">
        <v>212</v>
      </c>
      <c r="W113" s="7" t="s">
        <v>213</v>
      </c>
      <c r="X113" s="7" t="s">
        <v>993</v>
      </c>
      <c r="Y113" s="7" t="s">
        <v>994</v>
      </c>
      <c r="Z113" s="7" t="s">
        <v>999</v>
      </c>
      <c r="AA113" s="7" t="s">
        <v>1000</v>
      </c>
      <c r="AB113" s="7" t="s">
        <v>902</v>
      </c>
      <c r="AC113" s="7" t="s">
        <v>990</v>
      </c>
      <c r="AD113" s="7" t="s">
        <v>206</v>
      </c>
    </row>
    <row r="114" spans="1:30" hidden="1" x14ac:dyDescent="0.25">
      <c r="A114" s="7" t="s">
        <v>200</v>
      </c>
      <c r="B114" s="10" t="s">
        <v>280</v>
      </c>
      <c r="C114" s="10" t="s">
        <v>9</v>
      </c>
      <c r="D114" s="10" t="s">
        <v>22</v>
      </c>
      <c r="E114" s="7" t="s">
        <v>219</v>
      </c>
      <c r="F114" s="7" t="s">
        <v>203</v>
      </c>
      <c r="G114" s="7" t="s">
        <v>220</v>
      </c>
      <c r="H114" s="7" t="s">
        <v>221</v>
      </c>
      <c r="I114" s="7" t="s">
        <v>205</v>
      </c>
      <c r="J114" s="7" t="s">
        <v>17</v>
      </c>
      <c r="K114" s="7" t="s">
        <v>1001</v>
      </c>
      <c r="L114" s="8">
        <v>44078</v>
      </c>
      <c r="M114" s="7" t="s">
        <v>1002</v>
      </c>
      <c r="N114" s="7" t="s">
        <v>925</v>
      </c>
      <c r="O114" s="9">
        <v>3190000</v>
      </c>
      <c r="P114" s="7" t="s">
        <v>1003</v>
      </c>
      <c r="Q114" s="7" t="s">
        <v>505</v>
      </c>
      <c r="R114" s="7" t="s">
        <v>115</v>
      </c>
      <c r="S114" s="7" t="s">
        <v>1004</v>
      </c>
      <c r="T114" s="7" t="s">
        <v>210</v>
      </c>
      <c r="U114" s="7" t="s">
        <v>1005</v>
      </c>
      <c r="V114" s="7" t="s">
        <v>212</v>
      </c>
      <c r="W114" s="7" t="s">
        <v>213</v>
      </c>
      <c r="X114" s="7" t="s">
        <v>1006</v>
      </c>
      <c r="Y114" s="7" t="s">
        <v>1007</v>
      </c>
      <c r="Z114" s="7" t="s">
        <v>1008</v>
      </c>
      <c r="AA114" s="7" t="s">
        <v>1009</v>
      </c>
      <c r="AB114" s="7" t="s">
        <v>1010</v>
      </c>
      <c r="AC114" s="7" t="s">
        <v>1003</v>
      </c>
      <c r="AD114" s="7" t="s">
        <v>206</v>
      </c>
    </row>
    <row r="115" spans="1:30" hidden="1" x14ac:dyDescent="0.25">
      <c r="A115" s="7" t="s">
        <v>200</v>
      </c>
      <c r="B115" s="10" t="s">
        <v>280</v>
      </c>
      <c r="C115" s="10" t="s">
        <v>9</v>
      </c>
      <c r="D115" s="10" t="s">
        <v>22</v>
      </c>
      <c r="E115" s="7" t="s">
        <v>219</v>
      </c>
      <c r="F115" s="7" t="s">
        <v>203</v>
      </c>
      <c r="G115" s="7" t="s">
        <v>220</v>
      </c>
      <c r="H115" s="7" t="s">
        <v>221</v>
      </c>
      <c r="I115" s="7" t="s">
        <v>205</v>
      </c>
      <c r="J115" s="7" t="s">
        <v>17</v>
      </c>
      <c r="K115" s="7" t="s">
        <v>1011</v>
      </c>
      <c r="L115" s="8">
        <v>44087</v>
      </c>
      <c r="M115" s="7" t="s">
        <v>1012</v>
      </c>
      <c r="N115" s="7" t="s">
        <v>1013</v>
      </c>
      <c r="O115" s="9">
        <v>85000</v>
      </c>
      <c r="P115" s="7" t="s">
        <v>1014</v>
      </c>
      <c r="Q115" s="7" t="s">
        <v>505</v>
      </c>
      <c r="R115" s="7" t="s">
        <v>116</v>
      </c>
      <c r="S115" s="7" t="s">
        <v>1015</v>
      </c>
      <c r="T115" s="7" t="s">
        <v>210</v>
      </c>
      <c r="U115" s="7" t="s">
        <v>1016</v>
      </c>
      <c r="V115" s="7" t="s">
        <v>212</v>
      </c>
      <c r="W115" s="7" t="s">
        <v>213</v>
      </c>
      <c r="X115" s="7" t="s">
        <v>1017</v>
      </c>
      <c r="Y115" s="7" t="s">
        <v>1018</v>
      </c>
      <c r="Z115" s="7" t="s">
        <v>1019</v>
      </c>
      <c r="AA115" s="7" t="s">
        <v>1020</v>
      </c>
      <c r="AB115" s="7" t="s">
        <v>1021</v>
      </c>
      <c r="AC115" s="7" t="s">
        <v>1014</v>
      </c>
      <c r="AD115" s="7" t="s">
        <v>206</v>
      </c>
    </row>
    <row r="116" spans="1:30" hidden="1" x14ac:dyDescent="0.25">
      <c r="A116" s="7" t="s">
        <v>200</v>
      </c>
      <c r="B116" s="10" t="s">
        <v>280</v>
      </c>
      <c r="C116" s="10" t="s">
        <v>9</v>
      </c>
      <c r="D116" s="10" t="s">
        <v>22</v>
      </c>
      <c r="E116" s="7" t="s">
        <v>219</v>
      </c>
      <c r="F116" s="7" t="s">
        <v>203</v>
      </c>
      <c r="G116" s="7" t="s">
        <v>220</v>
      </c>
      <c r="H116" s="7" t="s">
        <v>221</v>
      </c>
      <c r="I116" s="7" t="s">
        <v>205</v>
      </c>
      <c r="J116" s="7" t="s">
        <v>17</v>
      </c>
      <c r="K116" s="7" t="s">
        <v>1022</v>
      </c>
      <c r="L116" s="8">
        <v>44092</v>
      </c>
      <c r="M116" s="7" t="s">
        <v>1023</v>
      </c>
      <c r="N116" s="7" t="s">
        <v>1021</v>
      </c>
      <c r="O116" s="9">
        <v>1300000</v>
      </c>
      <c r="P116" s="7" t="s">
        <v>1024</v>
      </c>
      <c r="Q116" s="7" t="s">
        <v>505</v>
      </c>
      <c r="R116" s="7" t="s">
        <v>117</v>
      </c>
      <c r="S116" s="7" t="s">
        <v>579</v>
      </c>
      <c r="T116" s="7" t="s">
        <v>210</v>
      </c>
      <c r="U116" s="7" t="s">
        <v>580</v>
      </c>
      <c r="V116" s="7" t="s">
        <v>212</v>
      </c>
      <c r="W116" s="7" t="s">
        <v>213</v>
      </c>
      <c r="X116" s="7" t="s">
        <v>581</v>
      </c>
      <c r="Y116" s="7" t="s">
        <v>1025</v>
      </c>
      <c r="Z116" s="7" t="s">
        <v>1026</v>
      </c>
      <c r="AA116" s="7" t="s">
        <v>1027</v>
      </c>
      <c r="AB116" s="7" t="s">
        <v>1028</v>
      </c>
      <c r="AC116" s="7" t="s">
        <v>1024</v>
      </c>
      <c r="AD116" s="7" t="s">
        <v>206</v>
      </c>
    </row>
    <row r="117" spans="1:30" hidden="1" x14ac:dyDescent="0.25">
      <c r="A117" s="7" t="s">
        <v>200</v>
      </c>
      <c r="B117" s="10" t="s">
        <v>280</v>
      </c>
      <c r="C117" s="10" t="s">
        <v>9</v>
      </c>
      <c r="D117" s="10" t="s">
        <v>22</v>
      </c>
      <c r="E117" s="7" t="s">
        <v>219</v>
      </c>
      <c r="F117" s="7" t="s">
        <v>203</v>
      </c>
      <c r="G117" s="7" t="s">
        <v>220</v>
      </c>
      <c r="H117" s="7" t="s">
        <v>221</v>
      </c>
      <c r="I117" s="7" t="s">
        <v>205</v>
      </c>
      <c r="J117" s="7" t="s">
        <v>17</v>
      </c>
      <c r="K117" s="7" t="s">
        <v>1029</v>
      </c>
      <c r="L117" s="8">
        <v>44094</v>
      </c>
      <c r="M117" s="7" t="s">
        <v>1030</v>
      </c>
      <c r="N117" s="7" t="s">
        <v>1031</v>
      </c>
      <c r="O117" s="9">
        <v>875000</v>
      </c>
      <c r="P117" s="7" t="s">
        <v>1032</v>
      </c>
      <c r="Q117" s="7" t="s">
        <v>505</v>
      </c>
      <c r="R117" s="7" t="s">
        <v>118</v>
      </c>
      <c r="S117" s="7" t="s">
        <v>312</v>
      </c>
      <c r="T117" s="7" t="s">
        <v>210</v>
      </c>
      <c r="U117" s="7" t="s">
        <v>313</v>
      </c>
      <c r="V117" s="7" t="s">
        <v>212</v>
      </c>
      <c r="W117" s="7" t="s">
        <v>213</v>
      </c>
      <c r="X117" s="7" t="s">
        <v>314</v>
      </c>
      <c r="Y117" s="7" t="s">
        <v>315</v>
      </c>
      <c r="Z117" s="7" t="s">
        <v>1033</v>
      </c>
      <c r="AA117" s="7" t="s">
        <v>1034</v>
      </c>
      <c r="AB117" s="7" t="s">
        <v>1035</v>
      </c>
      <c r="AC117" s="7" t="s">
        <v>1032</v>
      </c>
      <c r="AD117" s="7" t="s">
        <v>206</v>
      </c>
    </row>
    <row r="118" spans="1:30" hidden="1" x14ac:dyDescent="0.25">
      <c r="A118" s="7" t="s">
        <v>200</v>
      </c>
      <c r="B118" s="10" t="s">
        <v>280</v>
      </c>
      <c r="C118" s="10" t="s">
        <v>9</v>
      </c>
      <c r="D118" s="10" t="s">
        <v>22</v>
      </c>
      <c r="E118" s="7" t="s">
        <v>219</v>
      </c>
      <c r="F118" s="7" t="s">
        <v>203</v>
      </c>
      <c r="G118" s="7" t="s">
        <v>220</v>
      </c>
      <c r="H118" s="7" t="s">
        <v>221</v>
      </c>
      <c r="I118" s="7" t="s">
        <v>205</v>
      </c>
      <c r="J118" s="7" t="s">
        <v>17</v>
      </c>
      <c r="K118" s="7" t="s">
        <v>1036</v>
      </c>
      <c r="L118" s="8">
        <v>44098</v>
      </c>
      <c r="M118" s="7" t="s">
        <v>1037</v>
      </c>
      <c r="N118" s="7" t="s">
        <v>1038</v>
      </c>
      <c r="O118" s="9">
        <v>1425000</v>
      </c>
      <c r="P118" s="7" t="s">
        <v>1039</v>
      </c>
      <c r="Q118" s="7" t="s">
        <v>505</v>
      </c>
      <c r="R118" s="7" t="s">
        <v>119</v>
      </c>
      <c r="S118" s="7" t="s">
        <v>1040</v>
      </c>
      <c r="T118" s="7" t="s">
        <v>210</v>
      </c>
      <c r="U118" s="7" t="s">
        <v>1041</v>
      </c>
      <c r="V118" s="7" t="s">
        <v>212</v>
      </c>
      <c r="W118" s="7" t="s">
        <v>213</v>
      </c>
      <c r="X118" s="7" t="s">
        <v>214</v>
      </c>
      <c r="Y118" s="7" t="s">
        <v>1042</v>
      </c>
      <c r="Z118" s="7" t="s">
        <v>1043</v>
      </c>
      <c r="AA118" s="7" t="s">
        <v>1044</v>
      </c>
      <c r="AB118" s="7" t="s">
        <v>1045</v>
      </c>
      <c r="AC118" s="7" t="s">
        <v>1039</v>
      </c>
      <c r="AD118" s="7" t="s">
        <v>206</v>
      </c>
    </row>
    <row r="119" spans="1:30" hidden="1" x14ac:dyDescent="0.25">
      <c r="A119" s="7" t="s">
        <v>200</v>
      </c>
      <c r="B119" s="10" t="s">
        <v>280</v>
      </c>
      <c r="C119" s="10" t="s">
        <v>9</v>
      </c>
      <c r="D119" s="10" t="s">
        <v>22</v>
      </c>
      <c r="E119" s="7" t="s">
        <v>219</v>
      </c>
      <c r="F119" s="7" t="s">
        <v>203</v>
      </c>
      <c r="G119" s="7" t="s">
        <v>220</v>
      </c>
      <c r="H119" s="7" t="s">
        <v>221</v>
      </c>
      <c r="I119" s="7" t="s">
        <v>205</v>
      </c>
      <c r="J119" s="7" t="s">
        <v>17</v>
      </c>
      <c r="K119" s="7" t="s">
        <v>1046</v>
      </c>
      <c r="L119" s="8">
        <v>44100</v>
      </c>
      <c r="M119" s="7" t="s">
        <v>1047</v>
      </c>
      <c r="N119" s="7" t="s">
        <v>1048</v>
      </c>
      <c r="O119" s="9">
        <v>2725000</v>
      </c>
      <c r="P119" s="7" t="s">
        <v>1049</v>
      </c>
      <c r="Q119" s="7" t="s">
        <v>505</v>
      </c>
      <c r="R119" s="7" t="s">
        <v>120</v>
      </c>
      <c r="S119" s="7" t="s">
        <v>1050</v>
      </c>
      <c r="T119" s="7" t="s">
        <v>253</v>
      </c>
      <c r="U119" s="7" t="s">
        <v>1051</v>
      </c>
      <c r="V119" s="7" t="s">
        <v>212</v>
      </c>
      <c r="W119" s="7" t="s">
        <v>213</v>
      </c>
      <c r="X119" s="7" t="s">
        <v>1052</v>
      </c>
      <c r="Y119" s="7" t="s">
        <v>1053</v>
      </c>
      <c r="Z119" s="7" t="s">
        <v>1054</v>
      </c>
      <c r="AA119" s="7"/>
      <c r="AB119" s="7"/>
      <c r="AC119" s="7"/>
      <c r="AD119" s="7" t="s">
        <v>206</v>
      </c>
    </row>
    <row r="120" spans="1:30" ht="26.25" hidden="1" x14ac:dyDescent="0.25">
      <c r="A120" s="7" t="s">
        <v>200</v>
      </c>
      <c r="B120" s="10" t="s">
        <v>280</v>
      </c>
      <c r="C120" s="10" t="s">
        <v>9</v>
      </c>
      <c r="D120" s="10" t="s">
        <v>22</v>
      </c>
      <c r="E120" s="7" t="s">
        <v>219</v>
      </c>
      <c r="F120" s="7" t="s">
        <v>203</v>
      </c>
      <c r="G120" s="7"/>
      <c r="H120" s="7" t="s">
        <v>155</v>
      </c>
      <c r="I120" s="7" t="s">
        <v>205</v>
      </c>
      <c r="J120" s="7" t="s">
        <v>17</v>
      </c>
      <c r="K120" s="7" t="s">
        <v>1055</v>
      </c>
      <c r="L120" s="8">
        <v>44098</v>
      </c>
      <c r="M120" s="7" t="s">
        <v>1056</v>
      </c>
      <c r="N120" s="7" t="s">
        <v>1048</v>
      </c>
      <c r="O120" s="9">
        <v>1450000</v>
      </c>
      <c r="P120" s="7" t="s">
        <v>1057</v>
      </c>
      <c r="Q120" s="7" t="s">
        <v>505</v>
      </c>
      <c r="R120" s="7" t="s">
        <v>121</v>
      </c>
      <c r="S120" s="7" t="s">
        <v>1058</v>
      </c>
      <c r="T120" s="7" t="s">
        <v>253</v>
      </c>
      <c r="U120" s="7" t="s">
        <v>1059</v>
      </c>
      <c r="V120" s="7" t="s">
        <v>212</v>
      </c>
      <c r="W120" s="7" t="s">
        <v>213</v>
      </c>
      <c r="X120" s="7" t="s">
        <v>1060</v>
      </c>
      <c r="Y120" s="7" t="s">
        <v>1061</v>
      </c>
      <c r="Z120" s="7" t="s">
        <v>1062</v>
      </c>
      <c r="AA120" s="7" t="s">
        <v>1063</v>
      </c>
      <c r="AB120" s="7" t="s">
        <v>1064</v>
      </c>
      <c r="AC120" s="7" t="s">
        <v>1057</v>
      </c>
      <c r="AD120" s="7" t="s">
        <v>206</v>
      </c>
    </row>
    <row r="121" spans="1:30" ht="39" hidden="1" x14ac:dyDescent="0.25">
      <c r="A121" s="7" t="s">
        <v>200</v>
      </c>
      <c r="B121" s="7" t="s">
        <v>201</v>
      </c>
      <c r="C121" s="10" t="s">
        <v>9</v>
      </c>
      <c r="D121" s="7" t="s">
        <v>11</v>
      </c>
      <c r="E121" s="7" t="s">
        <v>219</v>
      </c>
      <c r="F121" s="7" t="s">
        <v>203</v>
      </c>
      <c r="G121" s="7"/>
      <c r="H121" s="7" t="s">
        <v>155</v>
      </c>
      <c r="I121" s="7" t="s">
        <v>205</v>
      </c>
      <c r="J121" s="7" t="s">
        <v>17</v>
      </c>
      <c r="K121" s="7" t="s">
        <v>1065</v>
      </c>
      <c r="L121" s="8">
        <v>44069</v>
      </c>
      <c r="M121" s="7" t="s">
        <v>1066</v>
      </c>
      <c r="N121" s="7" t="s">
        <v>1067</v>
      </c>
      <c r="O121" s="9">
        <v>2400000</v>
      </c>
      <c r="P121" s="7" t="s">
        <v>1068</v>
      </c>
      <c r="Q121" s="7" t="s">
        <v>1069</v>
      </c>
      <c r="R121" s="7" t="s">
        <v>122</v>
      </c>
      <c r="S121" s="7" t="s">
        <v>599</v>
      </c>
      <c r="T121" s="7" t="s">
        <v>253</v>
      </c>
      <c r="U121" s="7" t="s">
        <v>600</v>
      </c>
      <c r="V121" s="7" t="s">
        <v>212</v>
      </c>
      <c r="W121" s="7" t="s">
        <v>213</v>
      </c>
      <c r="X121" s="7" t="s">
        <v>601</v>
      </c>
      <c r="Y121" s="7" t="s">
        <v>602</v>
      </c>
      <c r="Z121" s="7" t="s">
        <v>1070</v>
      </c>
      <c r="AA121" s="7" t="s">
        <v>1071</v>
      </c>
      <c r="AB121" s="7" t="s">
        <v>1067</v>
      </c>
      <c r="AC121" s="7" t="s">
        <v>713</v>
      </c>
      <c r="AD121" s="7" t="s">
        <v>217</v>
      </c>
    </row>
    <row r="122" spans="1:30" ht="26.25" hidden="1" x14ac:dyDescent="0.25">
      <c r="A122" s="7" t="s">
        <v>200</v>
      </c>
      <c r="B122" s="7" t="s">
        <v>201</v>
      </c>
      <c r="C122" s="10" t="s">
        <v>9</v>
      </c>
      <c r="D122" s="7" t="s">
        <v>11</v>
      </c>
      <c r="E122" s="7" t="s">
        <v>219</v>
      </c>
      <c r="F122" s="7" t="s">
        <v>203</v>
      </c>
      <c r="G122" s="7"/>
      <c r="H122" s="7" t="s">
        <v>155</v>
      </c>
      <c r="I122" s="7" t="s">
        <v>205</v>
      </c>
      <c r="J122" s="7" t="s">
        <v>17</v>
      </c>
      <c r="K122" s="7" t="s">
        <v>1072</v>
      </c>
      <c r="L122" s="8">
        <v>44067</v>
      </c>
      <c r="M122" s="7" t="s">
        <v>1073</v>
      </c>
      <c r="N122" s="7" t="s">
        <v>1067</v>
      </c>
      <c r="O122" s="9">
        <v>21000000</v>
      </c>
      <c r="P122" s="7" t="s">
        <v>1074</v>
      </c>
      <c r="Q122" s="7" t="s">
        <v>505</v>
      </c>
      <c r="R122" s="7" t="s">
        <v>123</v>
      </c>
      <c r="S122" s="7" t="s">
        <v>599</v>
      </c>
      <c r="T122" s="7" t="s">
        <v>253</v>
      </c>
      <c r="U122" s="7" t="s">
        <v>600</v>
      </c>
      <c r="V122" s="7" t="s">
        <v>212</v>
      </c>
      <c r="W122" s="7" t="s">
        <v>213</v>
      </c>
      <c r="X122" s="7" t="s">
        <v>601</v>
      </c>
      <c r="Y122" s="7" t="s">
        <v>602</v>
      </c>
      <c r="Z122" s="7" t="s">
        <v>1075</v>
      </c>
      <c r="AA122" s="7" t="s">
        <v>1076</v>
      </c>
      <c r="AB122" s="7" t="s">
        <v>1067</v>
      </c>
      <c r="AC122" s="7" t="s">
        <v>1074</v>
      </c>
      <c r="AD122" s="7" t="s">
        <v>217</v>
      </c>
    </row>
    <row r="123" spans="1:30" ht="39" hidden="1" x14ac:dyDescent="0.25">
      <c r="A123" s="7" t="s">
        <v>200</v>
      </c>
      <c r="B123" s="7" t="s">
        <v>201</v>
      </c>
      <c r="C123" s="10" t="s">
        <v>9</v>
      </c>
      <c r="D123" s="7" t="s">
        <v>11</v>
      </c>
      <c r="E123" s="7" t="s">
        <v>219</v>
      </c>
      <c r="F123" s="7" t="s">
        <v>203</v>
      </c>
      <c r="G123" s="7"/>
      <c r="H123" s="7" t="s">
        <v>155</v>
      </c>
      <c r="I123" s="7" t="s">
        <v>205</v>
      </c>
      <c r="J123" s="7" t="s">
        <v>17</v>
      </c>
      <c r="K123" s="7" t="s">
        <v>1077</v>
      </c>
      <c r="L123" s="8">
        <v>44082</v>
      </c>
      <c r="M123" s="7" t="s">
        <v>1078</v>
      </c>
      <c r="N123" s="7" t="s">
        <v>1079</v>
      </c>
      <c r="O123" s="9">
        <v>30000000</v>
      </c>
      <c r="P123" s="7" t="s">
        <v>794</v>
      </c>
      <c r="Q123" s="7" t="s">
        <v>505</v>
      </c>
      <c r="R123" s="7" t="s">
        <v>124</v>
      </c>
      <c r="S123" s="7" t="s">
        <v>427</v>
      </c>
      <c r="T123" s="7" t="s">
        <v>253</v>
      </c>
      <c r="U123" s="7" t="s">
        <v>428</v>
      </c>
      <c r="V123" s="7" t="s">
        <v>212</v>
      </c>
      <c r="W123" s="7" t="s">
        <v>213</v>
      </c>
      <c r="X123" s="7" t="s">
        <v>429</v>
      </c>
      <c r="Y123" s="7" t="s">
        <v>430</v>
      </c>
      <c r="Z123" s="7" t="s">
        <v>1080</v>
      </c>
      <c r="AA123" s="7" t="s">
        <v>1081</v>
      </c>
      <c r="AB123" s="7" t="s">
        <v>1079</v>
      </c>
      <c r="AC123" s="7" t="s">
        <v>794</v>
      </c>
      <c r="AD123" s="7" t="s">
        <v>217</v>
      </c>
    </row>
    <row r="124" spans="1:30" hidden="1" x14ac:dyDescent="0.25">
      <c r="A124" s="7" t="s">
        <v>200</v>
      </c>
      <c r="B124" s="7" t="s">
        <v>201</v>
      </c>
      <c r="C124" s="10" t="s">
        <v>9</v>
      </c>
      <c r="D124" s="7" t="s">
        <v>11</v>
      </c>
      <c r="E124" s="7" t="s">
        <v>202</v>
      </c>
      <c r="F124" s="7" t="s">
        <v>203</v>
      </c>
      <c r="G124" s="7" t="s">
        <v>220</v>
      </c>
      <c r="H124" s="7" t="s">
        <v>221</v>
      </c>
      <c r="I124" s="7" t="s">
        <v>205</v>
      </c>
      <c r="J124" s="7" t="s">
        <v>12</v>
      </c>
      <c r="K124" s="7" t="s">
        <v>1082</v>
      </c>
      <c r="L124" s="8">
        <v>44085</v>
      </c>
      <c r="M124" s="7" t="s">
        <v>1083</v>
      </c>
      <c r="N124" s="7" t="s">
        <v>1084</v>
      </c>
      <c r="O124" s="9">
        <v>1490000</v>
      </c>
      <c r="P124" s="7" t="s">
        <v>1085</v>
      </c>
      <c r="Q124" s="7" t="s">
        <v>505</v>
      </c>
      <c r="R124" s="7" t="s">
        <v>125</v>
      </c>
      <c r="S124" s="7" t="s">
        <v>1086</v>
      </c>
      <c r="T124" s="7" t="s">
        <v>210</v>
      </c>
      <c r="U124" s="7" t="s">
        <v>1087</v>
      </c>
      <c r="V124" s="7" t="s">
        <v>212</v>
      </c>
      <c r="W124" s="7" t="s">
        <v>213</v>
      </c>
      <c r="X124" s="7" t="s">
        <v>1088</v>
      </c>
      <c r="Y124" s="7" t="s">
        <v>1089</v>
      </c>
      <c r="Z124" s="7" t="s">
        <v>1090</v>
      </c>
      <c r="AA124" s="7" t="s">
        <v>1091</v>
      </c>
      <c r="AB124" s="7" t="s">
        <v>1092</v>
      </c>
      <c r="AC124" s="7" t="s">
        <v>1085</v>
      </c>
      <c r="AD124" s="7" t="s">
        <v>217</v>
      </c>
    </row>
    <row r="125" spans="1:30" ht="26.25" hidden="1" x14ac:dyDescent="0.25">
      <c r="A125" s="7" t="s">
        <v>200</v>
      </c>
      <c r="B125" s="7" t="s">
        <v>201</v>
      </c>
      <c r="C125" s="10" t="s">
        <v>9</v>
      </c>
      <c r="D125" s="7" t="s">
        <v>11</v>
      </c>
      <c r="E125" s="7" t="s">
        <v>202</v>
      </c>
      <c r="F125" s="7" t="s">
        <v>203</v>
      </c>
      <c r="G125" s="7" t="s">
        <v>238</v>
      </c>
      <c r="H125" s="7" t="s">
        <v>239</v>
      </c>
      <c r="I125" s="7" t="s">
        <v>205</v>
      </c>
      <c r="J125" s="7" t="s">
        <v>29</v>
      </c>
      <c r="K125" s="7" t="s">
        <v>1093</v>
      </c>
      <c r="L125" s="8">
        <v>44088</v>
      </c>
      <c r="M125" s="7" t="s">
        <v>1094</v>
      </c>
      <c r="N125" s="7" t="s">
        <v>1013</v>
      </c>
      <c r="O125" s="9">
        <v>3108000</v>
      </c>
      <c r="P125" s="7" t="s">
        <v>1095</v>
      </c>
      <c r="Q125" s="7" t="s">
        <v>505</v>
      </c>
      <c r="R125" s="7" t="s">
        <v>126</v>
      </c>
      <c r="S125" s="7" t="s">
        <v>1096</v>
      </c>
      <c r="T125" s="7" t="s">
        <v>210</v>
      </c>
      <c r="U125" s="7" t="s">
        <v>1097</v>
      </c>
      <c r="V125" s="7" t="s">
        <v>212</v>
      </c>
      <c r="W125" s="7" t="s">
        <v>213</v>
      </c>
      <c r="X125" s="7" t="s">
        <v>1098</v>
      </c>
      <c r="Y125" s="7" t="s">
        <v>1099</v>
      </c>
      <c r="Z125" s="7" t="s">
        <v>247</v>
      </c>
      <c r="AA125" s="7" t="s">
        <v>1100</v>
      </c>
      <c r="AB125" s="7" t="s">
        <v>1021</v>
      </c>
      <c r="AC125" s="7" t="s">
        <v>1095</v>
      </c>
      <c r="AD125" s="7" t="s">
        <v>217</v>
      </c>
    </row>
    <row r="126" spans="1:30" hidden="1" x14ac:dyDescent="0.25">
      <c r="A126" s="7" t="s">
        <v>200</v>
      </c>
      <c r="B126" s="7" t="s">
        <v>201</v>
      </c>
      <c r="C126" s="10" t="s">
        <v>9</v>
      </c>
      <c r="D126" s="7" t="s">
        <v>11</v>
      </c>
      <c r="E126" s="7" t="s">
        <v>202</v>
      </c>
      <c r="F126" s="7" t="s">
        <v>203</v>
      </c>
      <c r="G126" s="7" t="s">
        <v>220</v>
      </c>
      <c r="H126" s="7" t="s">
        <v>221</v>
      </c>
      <c r="I126" s="7" t="s">
        <v>205</v>
      </c>
      <c r="J126" s="7" t="s">
        <v>127</v>
      </c>
      <c r="K126" s="7" t="s">
        <v>1101</v>
      </c>
      <c r="L126" s="8">
        <v>44098</v>
      </c>
      <c r="M126" s="7" t="s">
        <v>1102</v>
      </c>
      <c r="N126" s="7" t="s">
        <v>1038</v>
      </c>
      <c r="O126" s="9">
        <v>2540000</v>
      </c>
      <c r="P126" s="7" t="s">
        <v>1103</v>
      </c>
      <c r="Q126" s="7" t="s">
        <v>505</v>
      </c>
      <c r="R126" s="7" t="s">
        <v>128</v>
      </c>
      <c r="S126" s="7" t="s">
        <v>1104</v>
      </c>
      <c r="T126" s="7" t="s">
        <v>210</v>
      </c>
      <c r="U126" s="7" t="s">
        <v>1105</v>
      </c>
      <c r="V126" s="7" t="s">
        <v>212</v>
      </c>
      <c r="W126" s="7" t="s">
        <v>213</v>
      </c>
      <c r="X126" s="7" t="s">
        <v>1106</v>
      </c>
      <c r="Y126" s="7" t="s">
        <v>1107</v>
      </c>
      <c r="Z126" s="7" t="s">
        <v>1108</v>
      </c>
      <c r="AA126" s="7" t="s">
        <v>1109</v>
      </c>
      <c r="AB126" s="7" t="s">
        <v>1028</v>
      </c>
      <c r="AC126" s="7" t="s">
        <v>1103</v>
      </c>
      <c r="AD126" s="7" t="s">
        <v>217</v>
      </c>
    </row>
    <row r="127" spans="1:30" hidden="1" x14ac:dyDescent="0.25">
      <c r="A127" s="7" t="s">
        <v>200</v>
      </c>
      <c r="B127" s="7" t="s">
        <v>201</v>
      </c>
      <c r="C127" s="10" t="s">
        <v>9</v>
      </c>
      <c r="D127" s="7" t="s">
        <v>11</v>
      </c>
      <c r="E127" s="7" t="s">
        <v>219</v>
      </c>
      <c r="F127" s="7" t="s">
        <v>203</v>
      </c>
      <c r="G127" s="7" t="s">
        <v>220</v>
      </c>
      <c r="H127" s="7" t="s">
        <v>221</v>
      </c>
      <c r="I127" s="7" t="s">
        <v>205</v>
      </c>
      <c r="J127" s="7" t="s">
        <v>17</v>
      </c>
      <c r="K127" s="7" t="s">
        <v>1110</v>
      </c>
      <c r="L127" s="8">
        <v>44098</v>
      </c>
      <c r="M127" s="7" t="s">
        <v>1111</v>
      </c>
      <c r="N127" s="7" t="s">
        <v>1092</v>
      </c>
      <c r="O127" s="9">
        <v>3600000</v>
      </c>
      <c r="P127" s="7" t="s">
        <v>1112</v>
      </c>
      <c r="Q127" s="7" t="s">
        <v>505</v>
      </c>
      <c r="R127" s="7" t="s">
        <v>129</v>
      </c>
      <c r="S127" s="7" t="s">
        <v>1113</v>
      </c>
      <c r="T127" s="7" t="s">
        <v>210</v>
      </c>
      <c r="U127" s="7" t="s">
        <v>1114</v>
      </c>
      <c r="V127" s="7" t="s">
        <v>212</v>
      </c>
      <c r="W127" s="7" t="s">
        <v>213</v>
      </c>
      <c r="X127" s="7" t="s">
        <v>1115</v>
      </c>
      <c r="Y127" s="7" t="s">
        <v>1116</v>
      </c>
      <c r="Z127" s="7" t="s">
        <v>559</v>
      </c>
      <c r="AA127" s="7" t="s">
        <v>1110</v>
      </c>
      <c r="AB127" s="7" t="s">
        <v>1117</v>
      </c>
      <c r="AC127" s="7" t="s">
        <v>1112</v>
      </c>
      <c r="AD127" s="7" t="s">
        <v>217</v>
      </c>
    </row>
    <row r="128" spans="1:30" hidden="1" x14ac:dyDescent="0.25">
      <c r="A128" s="7" t="s">
        <v>200</v>
      </c>
      <c r="B128" s="7" t="s">
        <v>201</v>
      </c>
      <c r="C128" s="10" t="s">
        <v>9</v>
      </c>
      <c r="D128" s="7" t="s">
        <v>11</v>
      </c>
      <c r="E128" s="7" t="s">
        <v>219</v>
      </c>
      <c r="F128" s="7" t="s">
        <v>203</v>
      </c>
      <c r="G128" s="7" t="s">
        <v>220</v>
      </c>
      <c r="H128" s="7" t="s">
        <v>221</v>
      </c>
      <c r="I128" s="7" t="s">
        <v>205</v>
      </c>
      <c r="J128" s="7" t="s">
        <v>17</v>
      </c>
      <c r="K128" s="7" t="s">
        <v>1118</v>
      </c>
      <c r="L128" s="8">
        <v>44098</v>
      </c>
      <c r="M128" s="7" t="s">
        <v>1119</v>
      </c>
      <c r="N128" s="7" t="s">
        <v>1092</v>
      </c>
      <c r="O128" s="9">
        <v>240000</v>
      </c>
      <c r="P128" s="7" t="s">
        <v>648</v>
      </c>
      <c r="Q128" s="7" t="s">
        <v>505</v>
      </c>
      <c r="R128" s="7" t="s">
        <v>130</v>
      </c>
      <c r="S128" s="7" t="s">
        <v>1113</v>
      </c>
      <c r="T128" s="7" t="s">
        <v>210</v>
      </c>
      <c r="U128" s="7" t="s">
        <v>1114</v>
      </c>
      <c r="V128" s="7" t="s">
        <v>212</v>
      </c>
      <c r="W128" s="7" t="s">
        <v>213</v>
      </c>
      <c r="X128" s="7" t="s">
        <v>1115</v>
      </c>
      <c r="Y128" s="7" t="s">
        <v>1116</v>
      </c>
      <c r="Z128" s="7" t="s">
        <v>559</v>
      </c>
      <c r="AA128" s="7" t="s">
        <v>1118</v>
      </c>
      <c r="AB128" s="7" t="s">
        <v>1117</v>
      </c>
      <c r="AC128" s="7" t="s">
        <v>648</v>
      </c>
      <c r="AD128" s="7" t="s">
        <v>217</v>
      </c>
    </row>
    <row r="129" spans="1:30" hidden="1" x14ac:dyDescent="0.25">
      <c r="A129" s="7" t="s">
        <v>200</v>
      </c>
      <c r="B129" s="7" t="s">
        <v>201</v>
      </c>
      <c r="C129" s="10" t="s">
        <v>9</v>
      </c>
      <c r="D129" s="7" t="s">
        <v>11</v>
      </c>
      <c r="E129" s="7" t="s">
        <v>219</v>
      </c>
      <c r="F129" s="7" t="s">
        <v>203</v>
      </c>
      <c r="G129" s="7" t="s">
        <v>220</v>
      </c>
      <c r="H129" s="7" t="s">
        <v>221</v>
      </c>
      <c r="I129" s="7" t="s">
        <v>205</v>
      </c>
      <c r="J129" s="7" t="s">
        <v>17</v>
      </c>
      <c r="K129" s="7" t="s">
        <v>1120</v>
      </c>
      <c r="L129" s="8">
        <v>44098</v>
      </c>
      <c r="M129" s="7" t="s">
        <v>1121</v>
      </c>
      <c r="N129" s="7" t="s">
        <v>1092</v>
      </c>
      <c r="O129" s="9">
        <v>2160000</v>
      </c>
      <c r="P129" s="7" t="s">
        <v>1122</v>
      </c>
      <c r="Q129" s="7" t="s">
        <v>505</v>
      </c>
      <c r="R129" s="7" t="s">
        <v>131</v>
      </c>
      <c r="S129" s="7" t="s">
        <v>1113</v>
      </c>
      <c r="T129" s="7" t="s">
        <v>210</v>
      </c>
      <c r="U129" s="7" t="s">
        <v>1114</v>
      </c>
      <c r="V129" s="7" t="s">
        <v>212</v>
      </c>
      <c r="W129" s="7" t="s">
        <v>213</v>
      </c>
      <c r="X129" s="7" t="s">
        <v>1115</v>
      </c>
      <c r="Y129" s="7" t="s">
        <v>1116</v>
      </c>
      <c r="Z129" s="7" t="s">
        <v>559</v>
      </c>
      <c r="AA129" s="7" t="s">
        <v>1120</v>
      </c>
      <c r="AB129" s="7" t="s">
        <v>1117</v>
      </c>
      <c r="AC129" s="7" t="s">
        <v>1122</v>
      </c>
      <c r="AD129" s="7" t="s">
        <v>217</v>
      </c>
    </row>
    <row r="130" spans="1:30" ht="39" hidden="1" x14ac:dyDescent="0.25">
      <c r="A130" s="7" t="s">
        <v>200</v>
      </c>
      <c r="B130" s="7" t="s">
        <v>201</v>
      </c>
      <c r="C130" s="10" t="s">
        <v>9</v>
      </c>
      <c r="D130" s="7" t="s">
        <v>11</v>
      </c>
      <c r="E130" s="7" t="s">
        <v>219</v>
      </c>
      <c r="F130" s="7" t="s">
        <v>203</v>
      </c>
      <c r="G130" s="7"/>
      <c r="H130" s="7" t="s">
        <v>204</v>
      </c>
      <c r="I130" s="7" t="s">
        <v>205</v>
      </c>
      <c r="J130" s="7" t="s">
        <v>17</v>
      </c>
      <c r="K130" s="7" t="s">
        <v>1123</v>
      </c>
      <c r="L130" s="8">
        <v>44097</v>
      </c>
      <c r="M130" s="7" t="s">
        <v>1124</v>
      </c>
      <c r="N130" s="7" t="s">
        <v>1028</v>
      </c>
      <c r="O130" s="9">
        <v>1831007</v>
      </c>
      <c r="P130" s="7" t="s">
        <v>1125</v>
      </c>
      <c r="Q130" s="7" t="s">
        <v>505</v>
      </c>
      <c r="R130" s="7" t="s">
        <v>132</v>
      </c>
      <c r="S130" s="7" t="s">
        <v>1126</v>
      </c>
      <c r="T130" s="7" t="s">
        <v>253</v>
      </c>
      <c r="U130" s="7" t="s">
        <v>1127</v>
      </c>
      <c r="V130" s="7" t="s">
        <v>212</v>
      </c>
      <c r="W130" s="7" t="s">
        <v>213</v>
      </c>
      <c r="X130" s="7" t="s">
        <v>1128</v>
      </c>
      <c r="Y130" s="7" t="s">
        <v>1129</v>
      </c>
      <c r="Z130" s="7" t="s">
        <v>1130</v>
      </c>
      <c r="AA130" s="7" t="s">
        <v>1131</v>
      </c>
      <c r="AB130" s="7" t="s">
        <v>1132</v>
      </c>
      <c r="AC130" s="7" t="s">
        <v>1125</v>
      </c>
      <c r="AD130" s="7" t="s">
        <v>217</v>
      </c>
    </row>
    <row r="131" spans="1:30" hidden="1" x14ac:dyDescent="0.25">
      <c r="A131" s="7" t="s">
        <v>200</v>
      </c>
      <c r="B131" s="10" t="s">
        <v>280</v>
      </c>
      <c r="C131" s="10" t="s">
        <v>10</v>
      </c>
      <c r="D131" s="10" t="s">
        <v>22</v>
      </c>
      <c r="E131" s="7" t="s">
        <v>219</v>
      </c>
      <c r="F131" s="7" t="s">
        <v>203</v>
      </c>
      <c r="G131" s="7" t="s">
        <v>220</v>
      </c>
      <c r="H131" s="7" t="s">
        <v>221</v>
      </c>
      <c r="I131" s="7" t="s">
        <v>205</v>
      </c>
      <c r="J131" s="7" t="s">
        <v>17</v>
      </c>
      <c r="K131" s="7" t="s">
        <v>1133</v>
      </c>
      <c r="L131" s="8">
        <v>44111</v>
      </c>
      <c r="M131" s="7" t="s">
        <v>1134</v>
      </c>
      <c r="N131" s="7" t="s">
        <v>1045</v>
      </c>
      <c r="O131" s="9">
        <v>1371370</v>
      </c>
      <c r="P131" s="7" t="s">
        <v>1135</v>
      </c>
      <c r="Q131" s="7" t="s">
        <v>505</v>
      </c>
      <c r="R131" s="7" t="s">
        <v>133</v>
      </c>
      <c r="S131" s="7" t="s">
        <v>1136</v>
      </c>
      <c r="T131" s="7" t="s">
        <v>210</v>
      </c>
      <c r="U131" s="7" t="s">
        <v>1137</v>
      </c>
      <c r="V131" s="7" t="s">
        <v>212</v>
      </c>
      <c r="W131" s="7" t="s">
        <v>213</v>
      </c>
      <c r="X131" s="7" t="s">
        <v>1138</v>
      </c>
      <c r="Y131" s="7" t="s">
        <v>1139</v>
      </c>
      <c r="Z131" s="7" t="s">
        <v>1140</v>
      </c>
      <c r="AA131" s="7" t="s">
        <v>792</v>
      </c>
      <c r="AB131" s="7" t="s">
        <v>1141</v>
      </c>
      <c r="AC131" s="7" t="s">
        <v>1135</v>
      </c>
      <c r="AD131" s="7" t="s">
        <v>206</v>
      </c>
    </row>
    <row r="132" spans="1:30" hidden="1" x14ac:dyDescent="0.25">
      <c r="A132" s="7" t="s">
        <v>200</v>
      </c>
      <c r="B132" s="10" t="s">
        <v>280</v>
      </c>
      <c r="C132" s="10" t="s">
        <v>10</v>
      </c>
      <c r="D132" s="10" t="s">
        <v>22</v>
      </c>
      <c r="E132" s="7" t="s">
        <v>219</v>
      </c>
      <c r="F132" s="7" t="s">
        <v>203</v>
      </c>
      <c r="G132" s="7" t="s">
        <v>220</v>
      </c>
      <c r="H132" s="7" t="s">
        <v>221</v>
      </c>
      <c r="I132" s="7" t="s">
        <v>205</v>
      </c>
      <c r="J132" s="7" t="s">
        <v>17</v>
      </c>
      <c r="K132" s="7" t="s">
        <v>1142</v>
      </c>
      <c r="L132" s="8">
        <v>44111</v>
      </c>
      <c r="M132" s="7" t="s">
        <v>1143</v>
      </c>
      <c r="N132" s="7" t="s">
        <v>1045</v>
      </c>
      <c r="O132" s="9">
        <v>512000</v>
      </c>
      <c r="P132" s="7" t="s">
        <v>1144</v>
      </c>
      <c r="Q132" s="7" t="s">
        <v>505</v>
      </c>
      <c r="R132" s="7" t="s">
        <v>134</v>
      </c>
      <c r="S132" s="7" t="s">
        <v>1145</v>
      </c>
      <c r="T132" s="7" t="s">
        <v>253</v>
      </c>
      <c r="U132" s="7" t="s">
        <v>1146</v>
      </c>
      <c r="V132" s="7" t="s">
        <v>212</v>
      </c>
      <c r="W132" s="7" t="s">
        <v>213</v>
      </c>
      <c r="X132" s="7" t="s">
        <v>1147</v>
      </c>
      <c r="Y132" s="7" t="s">
        <v>1148</v>
      </c>
      <c r="Z132" s="7" t="s">
        <v>1149</v>
      </c>
      <c r="AA132" s="7" t="s">
        <v>1150</v>
      </c>
      <c r="AB132" s="7" t="s">
        <v>1117</v>
      </c>
      <c r="AC132" s="7" t="s">
        <v>1144</v>
      </c>
      <c r="AD132" s="7" t="s">
        <v>206</v>
      </c>
    </row>
    <row r="133" spans="1:30" hidden="1" x14ac:dyDescent="0.25">
      <c r="A133" s="7" t="s">
        <v>200</v>
      </c>
      <c r="B133" s="10" t="s">
        <v>280</v>
      </c>
      <c r="C133" s="10" t="s">
        <v>10</v>
      </c>
      <c r="D133" s="10" t="s">
        <v>22</v>
      </c>
      <c r="E133" s="7" t="s">
        <v>219</v>
      </c>
      <c r="F133" s="7" t="s">
        <v>203</v>
      </c>
      <c r="G133" s="7" t="s">
        <v>220</v>
      </c>
      <c r="H133" s="7" t="s">
        <v>221</v>
      </c>
      <c r="I133" s="7" t="s">
        <v>205</v>
      </c>
      <c r="J133" s="7" t="s">
        <v>17</v>
      </c>
      <c r="K133" s="7" t="s">
        <v>1151</v>
      </c>
      <c r="L133" s="8">
        <v>44111</v>
      </c>
      <c r="M133" s="7" t="s">
        <v>1152</v>
      </c>
      <c r="N133" s="7" t="s">
        <v>1045</v>
      </c>
      <c r="O133" s="9">
        <v>88000</v>
      </c>
      <c r="P133" s="7" t="s">
        <v>1153</v>
      </c>
      <c r="Q133" s="7" t="s">
        <v>505</v>
      </c>
      <c r="R133" s="7" t="s">
        <v>135</v>
      </c>
      <c r="S133" s="7" t="s">
        <v>273</v>
      </c>
      <c r="T133" s="7" t="s">
        <v>210</v>
      </c>
      <c r="U133" s="7" t="s">
        <v>274</v>
      </c>
      <c r="V133" s="7" t="s">
        <v>212</v>
      </c>
      <c r="W133" s="7" t="s">
        <v>213</v>
      </c>
      <c r="X133" s="7" t="s">
        <v>275</v>
      </c>
      <c r="Y133" s="7" t="s">
        <v>276</v>
      </c>
      <c r="Z133" s="7" t="s">
        <v>1154</v>
      </c>
      <c r="AA133" s="7"/>
      <c r="AB133" s="7"/>
      <c r="AC133" s="7"/>
      <c r="AD133" s="7" t="s">
        <v>206</v>
      </c>
    </row>
    <row r="134" spans="1:30" hidden="1" x14ac:dyDescent="0.25">
      <c r="A134" s="7" t="s">
        <v>200</v>
      </c>
      <c r="B134" s="10" t="s">
        <v>280</v>
      </c>
      <c r="C134" s="10" t="s">
        <v>10</v>
      </c>
      <c r="D134" s="10" t="s">
        <v>22</v>
      </c>
      <c r="E134" s="7" t="s">
        <v>219</v>
      </c>
      <c r="F134" s="7" t="s">
        <v>203</v>
      </c>
      <c r="G134" s="7" t="s">
        <v>220</v>
      </c>
      <c r="H134" s="7" t="s">
        <v>221</v>
      </c>
      <c r="I134" s="7" t="s">
        <v>205</v>
      </c>
      <c r="J134" s="7" t="s">
        <v>17</v>
      </c>
      <c r="K134" s="7" t="s">
        <v>1155</v>
      </c>
      <c r="L134" s="8">
        <v>44111</v>
      </c>
      <c r="M134" s="7" t="s">
        <v>1156</v>
      </c>
      <c r="N134" s="7" t="s">
        <v>1045</v>
      </c>
      <c r="O134" s="9">
        <v>72000</v>
      </c>
      <c r="P134" s="7" t="s">
        <v>1157</v>
      </c>
      <c r="Q134" s="7" t="s">
        <v>505</v>
      </c>
      <c r="R134" s="7" t="s">
        <v>136</v>
      </c>
      <c r="S134" s="7" t="s">
        <v>273</v>
      </c>
      <c r="T134" s="7" t="s">
        <v>210</v>
      </c>
      <c r="U134" s="7" t="s">
        <v>274</v>
      </c>
      <c r="V134" s="7" t="s">
        <v>212</v>
      </c>
      <c r="W134" s="7" t="s">
        <v>213</v>
      </c>
      <c r="X134" s="7" t="s">
        <v>275</v>
      </c>
      <c r="Y134" s="7" t="s">
        <v>276</v>
      </c>
      <c r="Z134" s="7" t="s">
        <v>1158</v>
      </c>
      <c r="AA134" s="7" t="s">
        <v>1159</v>
      </c>
      <c r="AB134" s="7" t="s">
        <v>1141</v>
      </c>
      <c r="AC134" s="7" t="s">
        <v>1157</v>
      </c>
      <c r="AD134" s="7" t="s">
        <v>206</v>
      </c>
    </row>
    <row r="135" spans="1:30" hidden="1" x14ac:dyDescent="0.25">
      <c r="A135" s="7" t="s">
        <v>200</v>
      </c>
      <c r="B135" s="10" t="s">
        <v>280</v>
      </c>
      <c r="C135" s="10" t="s">
        <v>10</v>
      </c>
      <c r="D135" s="10" t="s">
        <v>22</v>
      </c>
      <c r="E135" s="7" t="s">
        <v>219</v>
      </c>
      <c r="F135" s="7" t="s">
        <v>203</v>
      </c>
      <c r="G135" s="7" t="s">
        <v>220</v>
      </c>
      <c r="H135" s="7" t="s">
        <v>221</v>
      </c>
      <c r="I135" s="7" t="s">
        <v>205</v>
      </c>
      <c r="J135" s="7" t="s">
        <v>17</v>
      </c>
      <c r="K135" s="7" t="s">
        <v>1160</v>
      </c>
      <c r="L135" s="8">
        <v>44111</v>
      </c>
      <c r="M135" s="7" t="s">
        <v>1161</v>
      </c>
      <c r="N135" s="7" t="s">
        <v>1045</v>
      </c>
      <c r="O135" s="9">
        <v>477000</v>
      </c>
      <c r="P135" s="7" t="s">
        <v>1162</v>
      </c>
      <c r="Q135" s="7" t="s">
        <v>505</v>
      </c>
      <c r="R135" s="7" t="s">
        <v>137</v>
      </c>
      <c r="S135" s="7" t="s">
        <v>273</v>
      </c>
      <c r="T135" s="7" t="s">
        <v>210</v>
      </c>
      <c r="U135" s="7" t="s">
        <v>274</v>
      </c>
      <c r="V135" s="7" t="s">
        <v>212</v>
      </c>
      <c r="W135" s="7" t="s">
        <v>213</v>
      </c>
      <c r="X135" s="7" t="s">
        <v>275</v>
      </c>
      <c r="Y135" s="7" t="s">
        <v>276</v>
      </c>
      <c r="Z135" s="7" t="s">
        <v>1163</v>
      </c>
      <c r="AA135" s="7" t="s">
        <v>1164</v>
      </c>
      <c r="AB135" s="7" t="s">
        <v>1165</v>
      </c>
      <c r="AC135" s="7" t="s">
        <v>1162</v>
      </c>
      <c r="AD135" s="7" t="s">
        <v>206</v>
      </c>
    </row>
    <row r="136" spans="1:30" ht="26.25" hidden="1" x14ac:dyDescent="0.25">
      <c r="A136" s="7" t="s">
        <v>200</v>
      </c>
      <c r="B136" s="10" t="s">
        <v>280</v>
      </c>
      <c r="C136" s="10" t="s">
        <v>10</v>
      </c>
      <c r="D136" s="10" t="s">
        <v>22</v>
      </c>
      <c r="E136" s="7" t="s">
        <v>219</v>
      </c>
      <c r="F136" s="7" t="s">
        <v>203</v>
      </c>
      <c r="G136" s="7" t="s">
        <v>220</v>
      </c>
      <c r="H136" s="7" t="s">
        <v>221</v>
      </c>
      <c r="I136" s="7" t="s">
        <v>205</v>
      </c>
      <c r="J136" s="7" t="s">
        <v>17</v>
      </c>
      <c r="K136" s="7" t="s">
        <v>1166</v>
      </c>
      <c r="L136" s="8">
        <v>44111</v>
      </c>
      <c r="M136" s="7" t="s">
        <v>1167</v>
      </c>
      <c r="N136" s="7" t="s">
        <v>1045</v>
      </c>
      <c r="O136" s="9">
        <v>1869900</v>
      </c>
      <c r="P136" s="7" t="s">
        <v>1168</v>
      </c>
      <c r="Q136" s="7" t="s">
        <v>505</v>
      </c>
      <c r="R136" s="7" t="s">
        <v>138</v>
      </c>
      <c r="S136" s="7" t="s">
        <v>555</v>
      </c>
      <c r="T136" s="7" t="s">
        <v>210</v>
      </c>
      <c r="U136" s="7" t="s">
        <v>556</v>
      </c>
      <c r="V136" s="7" t="s">
        <v>212</v>
      </c>
      <c r="W136" s="7" t="s">
        <v>213</v>
      </c>
      <c r="X136" s="7" t="s">
        <v>557</v>
      </c>
      <c r="Y136" s="7" t="s">
        <v>558</v>
      </c>
      <c r="Z136" s="7" t="s">
        <v>1169</v>
      </c>
      <c r="AA136" s="7"/>
      <c r="AB136" s="7"/>
      <c r="AC136" s="7"/>
      <c r="AD136" s="7" t="s">
        <v>206</v>
      </c>
    </row>
    <row r="137" spans="1:30" hidden="1" x14ac:dyDescent="0.25">
      <c r="A137" s="7" t="s">
        <v>200</v>
      </c>
      <c r="B137" s="10" t="s">
        <v>280</v>
      </c>
      <c r="C137" s="10" t="s">
        <v>10</v>
      </c>
      <c r="D137" s="10" t="s">
        <v>22</v>
      </c>
      <c r="E137" s="7" t="s">
        <v>219</v>
      </c>
      <c r="F137" s="7" t="s">
        <v>203</v>
      </c>
      <c r="G137" s="7" t="s">
        <v>220</v>
      </c>
      <c r="H137" s="7" t="s">
        <v>221</v>
      </c>
      <c r="I137" s="7" t="s">
        <v>205</v>
      </c>
      <c r="J137" s="7" t="s">
        <v>14</v>
      </c>
      <c r="K137" s="7" t="s">
        <v>1170</v>
      </c>
      <c r="L137" s="8">
        <v>44112</v>
      </c>
      <c r="M137" s="7" t="s">
        <v>1171</v>
      </c>
      <c r="N137" s="7" t="s">
        <v>1172</v>
      </c>
      <c r="O137" s="9">
        <v>2980780</v>
      </c>
      <c r="P137" s="7" t="s">
        <v>1173</v>
      </c>
      <c r="Q137" s="7" t="s">
        <v>505</v>
      </c>
      <c r="R137" s="7" t="s">
        <v>139</v>
      </c>
      <c r="S137" s="7" t="s">
        <v>523</v>
      </c>
      <c r="T137" s="7" t="s">
        <v>253</v>
      </c>
      <c r="U137" s="7" t="s">
        <v>524</v>
      </c>
      <c r="V137" s="7" t="s">
        <v>212</v>
      </c>
      <c r="W137" s="7" t="s">
        <v>213</v>
      </c>
      <c r="X137" s="7" t="s">
        <v>255</v>
      </c>
      <c r="Y137" s="7" t="s">
        <v>525</v>
      </c>
      <c r="Z137" s="7" t="s">
        <v>1174</v>
      </c>
      <c r="AA137" s="7" t="s">
        <v>1175</v>
      </c>
      <c r="AB137" s="7" t="s">
        <v>1176</v>
      </c>
      <c r="AC137" s="7" t="s">
        <v>1173</v>
      </c>
      <c r="AD137" s="7" t="s">
        <v>206</v>
      </c>
    </row>
    <row r="138" spans="1:30" ht="26.25" hidden="1" x14ac:dyDescent="0.25">
      <c r="A138" s="7" t="s">
        <v>200</v>
      </c>
      <c r="B138" s="10" t="s">
        <v>280</v>
      </c>
      <c r="C138" s="10" t="s">
        <v>10</v>
      </c>
      <c r="D138" s="10" t="s">
        <v>22</v>
      </c>
      <c r="E138" s="7" t="s">
        <v>219</v>
      </c>
      <c r="F138" s="7" t="s">
        <v>203</v>
      </c>
      <c r="G138" s="7" t="s">
        <v>220</v>
      </c>
      <c r="H138" s="7" t="s">
        <v>221</v>
      </c>
      <c r="I138" s="7" t="s">
        <v>205</v>
      </c>
      <c r="J138" s="7" t="s">
        <v>14</v>
      </c>
      <c r="K138" s="7" t="s">
        <v>1177</v>
      </c>
      <c r="L138" s="8">
        <v>44114</v>
      </c>
      <c r="M138" s="7" t="s">
        <v>1178</v>
      </c>
      <c r="N138" s="7" t="s">
        <v>1176</v>
      </c>
      <c r="O138" s="9">
        <v>3251760</v>
      </c>
      <c r="P138" s="7" t="s">
        <v>1179</v>
      </c>
      <c r="Q138" s="7" t="s">
        <v>505</v>
      </c>
      <c r="R138" s="7" t="s">
        <v>140</v>
      </c>
      <c r="S138" s="7" t="s">
        <v>1180</v>
      </c>
      <c r="T138" s="7" t="s">
        <v>253</v>
      </c>
      <c r="U138" s="7" t="s">
        <v>1181</v>
      </c>
      <c r="V138" s="7" t="s">
        <v>212</v>
      </c>
      <c r="W138" s="7" t="s">
        <v>213</v>
      </c>
      <c r="X138" s="7" t="s">
        <v>255</v>
      </c>
      <c r="Y138" s="7" t="s">
        <v>1182</v>
      </c>
      <c r="Z138" s="7" t="s">
        <v>526</v>
      </c>
      <c r="AA138" s="7" t="s">
        <v>1183</v>
      </c>
      <c r="AB138" s="7" t="s">
        <v>1184</v>
      </c>
      <c r="AC138" s="7" t="s">
        <v>1179</v>
      </c>
      <c r="AD138" s="7" t="s">
        <v>206</v>
      </c>
    </row>
    <row r="139" spans="1:30" hidden="1" x14ac:dyDescent="0.25">
      <c r="A139" s="7" t="s">
        <v>200</v>
      </c>
      <c r="B139" s="10" t="s">
        <v>280</v>
      </c>
      <c r="C139" s="10" t="s">
        <v>10</v>
      </c>
      <c r="D139" s="10" t="s">
        <v>22</v>
      </c>
      <c r="E139" s="7" t="s">
        <v>219</v>
      </c>
      <c r="F139" s="7" t="s">
        <v>203</v>
      </c>
      <c r="G139" s="7" t="s">
        <v>220</v>
      </c>
      <c r="H139" s="7" t="s">
        <v>221</v>
      </c>
      <c r="I139" s="7" t="s">
        <v>205</v>
      </c>
      <c r="J139" s="7" t="s">
        <v>17</v>
      </c>
      <c r="K139" s="7" t="s">
        <v>1185</v>
      </c>
      <c r="L139" s="8">
        <v>44118</v>
      </c>
      <c r="M139" s="7" t="s">
        <v>1186</v>
      </c>
      <c r="N139" s="7" t="s">
        <v>1187</v>
      </c>
      <c r="O139" s="9">
        <v>232000</v>
      </c>
      <c r="P139" s="7" t="s">
        <v>1188</v>
      </c>
      <c r="Q139" s="7" t="s">
        <v>505</v>
      </c>
      <c r="R139" s="7" t="s">
        <v>141</v>
      </c>
      <c r="S139" s="7" t="s">
        <v>579</v>
      </c>
      <c r="T139" s="7" t="s">
        <v>210</v>
      </c>
      <c r="U139" s="7" t="s">
        <v>580</v>
      </c>
      <c r="V139" s="7" t="s">
        <v>212</v>
      </c>
      <c r="W139" s="7" t="s">
        <v>213</v>
      </c>
      <c r="X139" s="7" t="s">
        <v>581</v>
      </c>
      <c r="Y139" s="7" t="s">
        <v>1025</v>
      </c>
      <c r="Z139" s="7" t="s">
        <v>1189</v>
      </c>
      <c r="AA139" s="7"/>
      <c r="AB139" s="7"/>
      <c r="AC139" s="7"/>
      <c r="AD139" s="7" t="s">
        <v>206</v>
      </c>
    </row>
    <row r="140" spans="1:30" hidden="1" x14ac:dyDescent="0.25">
      <c r="A140" s="7" t="s">
        <v>200</v>
      </c>
      <c r="B140" s="10" t="s">
        <v>280</v>
      </c>
      <c r="C140" s="10" t="s">
        <v>10</v>
      </c>
      <c r="D140" s="10" t="s">
        <v>22</v>
      </c>
      <c r="E140" s="7" t="s">
        <v>219</v>
      </c>
      <c r="F140" s="7" t="s">
        <v>203</v>
      </c>
      <c r="G140" s="7" t="s">
        <v>220</v>
      </c>
      <c r="H140" s="7" t="s">
        <v>221</v>
      </c>
      <c r="I140" s="7" t="s">
        <v>205</v>
      </c>
      <c r="J140" s="7" t="s">
        <v>17</v>
      </c>
      <c r="K140" s="7" t="s">
        <v>1190</v>
      </c>
      <c r="L140" s="8">
        <v>44120</v>
      </c>
      <c r="M140" s="7" t="s">
        <v>1191</v>
      </c>
      <c r="N140" s="7" t="s">
        <v>1141</v>
      </c>
      <c r="O140" s="9">
        <v>3840000</v>
      </c>
      <c r="P140" s="7" t="s">
        <v>1192</v>
      </c>
      <c r="Q140" s="7" t="s">
        <v>505</v>
      </c>
      <c r="R140" s="7" t="s">
        <v>142</v>
      </c>
      <c r="S140" s="7" t="s">
        <v>876</v>
      </c>
      <c r="T140" s="7" t="s">
        <v>210</v>
      </c>
      <c r="U140" s="7" t="s">
        <v>877</v>
      </c>
      <c r="V140" s="7" t="s">
        <v>212</v>
      </c>
      <c r="W140" s="7" t="s">
        <v>213</v>
      </c>
      <c r="X140" s="7" t="s">
        <v>878</v>
      </c>
      <c r="Y140" s="7" t="s">
        <v>879</v>
      </c>
      <c r="Z140" s="7" t="s">
        <v>1193</v>
      </c>
      <c r="AA140" s="7" t="s">
        <v>1194</v>
      </c>
      <c r="AB140" s="7" t="s">
        <v>1195</v>
      </c>
      <c r="AC140" s="7" t="s">
        <v>1192</v>
      </c>
      <c r="AD140" s="7" t="s">
        <v>206</v>
      </c>
    </row>
    <row r="141" spans="1:30" ht="26.25" hidden="1" x14ac:dyDescent="0.25">
      <c r="A141" s="7" t="s">
        <v>200</v>
      </c>
      <c r="B141" s="10" t="s">
        <v>280</v>
      </c>
      <c r="C141" s="10" t="s">
        <v>10</v>
      </c>
      <c r="D141" s="10" t="s">
        <v>22</v>
      </c>
      <c r="E141" s="7" t="s">
        <v>219</v>
      </c>
      <c r="F141" s="7" t="s">
        <v>203</v>
      </c>
      <c r="G141" s="7" t="s">
        <v>238</v>
      </c>
      <c r="H141" s="7" t="s">
        <v>239</v>
      </c>
      <c r="I141" s="7" t="s">
        <v>205</v>
      </c>
      <c r="J141" s="7" t="s">
        <v>17</v>
      </c>
      <c r="K141" s="7" t="s">
        <v>1196</v>
      </c>
      <c r="L141" s="8">
        <v>44126</v>
      </c>
      <c r="M141" s="7" t="s">
        <v>1197</v>
      </c>
      <c r="N141" s="7" t="s">
        <v>1198</v>
      </c>
      <c r="O141" s="9">
        <v>36800000</v>
      </c>
      <c r="P141" s="7" t="s">
        <v>1199</v>
      </c>
      <c r="Q141" s="7" t="s">
        <v>505</v>
      </c>
      <c r="R141" s="7" t="s">
        <v>143</v>
      </c>
      <c r="S141" s="7" t="s">
        <v>1200</v>
      </c>
      <c r="T141" s="7" t="s">
        <v>210</v>
      </c>
      <c r="U141" s="7" t="s">
        <v>1201</v>
      </c>
      <c r="V141" s="7" t="s">
        <v>212</v>
      </c>
      <c r="W141" s="7" t="s">
        <v>213</v>
      </c>
      <c r="X141" s="7" t="s">
        <v>834</v>
      </c>
      <c r="Y141" s="7" t="s">
        <v>1202</v>
      </c>
      <c r="Z141" s="7" t="s">
        <v>247</v>
      </c>
      <c r="AA141" s="7" t="s">
        <v>1203</v>
      </c>
      <c r="AB141" s="7" t="s">
        <v>1204</v>
      </c>
      <c r="AC141" s="7" t="s">
        <v>1199</v>
      </c>
      <c r="AD141" s="7" t="s">
        <v>206</v>
      </c>
    </row>
    <row r="142" spans="1:30" hidden="1" x14ac:dyDescent="0.25">
      <c r="A142" s="7" t="s">
        <v>200</v>
      </c>
      <c r="B142" s="7" t="s">
        <v>201</v>
      </c>
      <c r="C142" s="10" t="s">
        <v>10</v>
      </c>
      <c r="D142" s="7" t="s">
        <v>11</v>
      </c>
      <c r="E142" s="7" t="s">
        <v>219</v>
      </c>
      <c r="F142" s="7" t="s">
        <v>203</v>
      </c>
      <c r="G142" s="7" t="s">
        <v>220</v>
      </c>
      <c r="H142" s="7" t="s">
        <v>221</v>
      </c>
      <c r="I142" s="7" t="s">
        <v>205</v>
      </c>
      <c r="J142" s="7" t="s">
        <v>17</v>
      </c>
      <c r="K142" s="7" t="s">
        <v>1205</v>
      </c>
      <c r="L142" s="8">
        <v>44105</v>
      </c>
      <c r="M142" s="7" t="s">
        <v>1206</v>
      </c>
      <c r="N142" s="7" t="s">
        <v>1207</v>
      </c>
      <c r="O142" s="9">
        <v>4500000</v>
      </c>
      <c r="P142" s="7" t="s">
        <v>1208</v>
      </c>
      <c r="Q142" s="7" t="s">
        <v>505</v>
      </c>
      <c r="R142" s="7" t="s">
        <v>144</v>
      </c>
      <c r="S142" s="7" t="s">
        <v>1209</v>
      </c>
      <c r="T142" s="7" t="s">
        <v>210</v>
      </c>
      <c r="U142" s="7" t="s">
        <v>1210</v>
      </c>
      <c r="V142" s="7" t="s">
        <v>212</v>
      </c>
      <c r="W142" s="7" t="s">
        <v>213</v>
      </c>
      <c r="X142" s="7" t="s">
        <v>214</v>
      </c>
      <c r="Y142" s="7" t="s">
        <v>1211</v>
      </c>
      <c r="Z142" s="7" t="s">
        <v>1212</v>
      </c>
      <c r="AA142" s="7"/>
      <c r="AB142" s="7"/>
      <c r="AC142" s="7"/>
      <c r="AD142" s="7" t="s">
        <v>217</v>
      </c>
    </row>
    <row r="143" spans="1:30" ht="26.25" hidden="1" x14ac:dyDescent="0.25">
      <c r="A143" s="7" t="s">
        <v>200</v>
      </c>
      <c r="B143" s="7" t="s">
        <v>201</v>
      </c>
      <c r="C143" s="10" t="s">
        <v>10</v>
      </c>
      <c r="D143" s="7" t="s">
        <v>11</v>
      </c>
      <c r="E143" s="7" t="s">
        <v>219</v>
      </c>
      <c r="F143" s="7" t="s">
        <v>203</v>
      </c>
      <c r="G143" s="7"/>
      <c r="H143" s="7" t="s">
        <v>204</v>
      </c>
      <c r="I143" s="7" t="s">
        <v>205</v>
      </c>
      <c r="J143" s="7" t="s">
        <v>145</v>
      </c>
      <c r="K143" s="7" t="s">
        <v>1213</v>
      </c>
      <c r="L143" s="8">
        <v>44105</v>
      </c>
      <c r="M143" s="7" t="s">
        <v>1214</v>
      </c>
      <c r="N143" s="7" t="s">
        <v>1207</v>
      </c>
      <c r="O143" s="9">
        <v>4500000</v>
      </c>
      <c r="P143" s="7" t="s">
        <v>1208</v>
      </c>
      <c r="Q143" s="7" t="s">
        <v>505</v>
      </c>
      <c r="R143" s="7" t="s">
        <v>146</v>
      </c>
      <c r="S143" s="7" t="s">
        <v>1215</v>
      </c>
      <c r="T143" s="7" t="s">
        <v>253</v>
      </c>
      <c r="U143" s="7" t="s">
        <v>1216</v>
      </c>
      <c r="V143" s="7" t="s">
        <v>212</v>
      </c>
      <c r="W143" s="7" t="s">
        <v>213</v>
      </c>
      <c r="X143" s="7" t="s">
        <v>567</v>
      </c>
      <c r="Y143" s="7" t="s">
        <v>1217</v>
      </c>
      <c r="Z143" s="7" t="s">
        <v>1218</v>
      </c>
      <c r="AA143" s="7" t="s">
        <v>1213</v>
      </c>
      <c r="AB143" s="7" t="s">
        <v>1132</v>
      </c>
      <c r="AC143" s="7" t="s">
        <v>1208</v>
      </c>
      <c r="AD143" s="7" t="s">
        <v>217</v>
      </c>
    </row>
    <row r="144" spans="1:30" ht="26.25" hidden="1" x14ac:dyDescent="0.25">
      <c r="A144" s="7" t="s">
        <v>200</v>
      </c>
      <c r="B144" s="7" t="s">
        <v>201</v>
      </c>
      <c r="C144" s="10" t="s">
        <v>9</v>
      </c>
      <c r="D144" s="7" t="s">
        <v>11</v>
      </c>
      <c r="E144" s="7" t="s">
        <v>202</v>
      </c>
      <c r="F144" s="7" t="s">
        <v>203</v>
      </c>
      <c r="G144" s="7"/>
      <c r="H144" s="7" t="s">
        <v>155</v>
      </c>
      <c r="I144" s="7" t="s">
        <v>205</v>
      </c>
      <c r="J144" s="7" t="s">
        <v>12</v>
      </c>
      <c r="K144" s="7" t="s">
        <v>1219</v>
      </c>
      <c r="L144" s="8">
        <v>44100</v>
      </c>
      <c r="M144" s="7" t="s">
        <v>1220</v>
      </c>
      <c r="N144" s="7" t="s">
        <v>1207</v>
      </c>
      <c r="O144" s="9">
        <v>1452000</v>
      </c>
      <c r="P144" s="7" t="s">
        <v>1221</v>
      </c>
      <c r="Q144" s="7" t="s">
        <v>1222</v>
      </c>
      <c r="R144" s="7" t="s">
        <v>147</v>
      </c>
      <c r="S144" s="7" t="s">
        <v>1223</v>
      </c>
      <c r="T144" s="7" t="s">
        <v>253</v>
      </c>
      <c r="U144" s="7" t="s">
        <v>1224</v>
      </c>
      <c r="V144" s="7" t="s">
        <v>212</v>
      </c>
      <c r="W144" s="7" t="s">
        <v>213</v>
      </c>
      <c r="X144" s="7" t="s">
        <v>888</v>
      </c>
      <c r="Y144" s="7" t="s">
        <v>1225</v>
      </c>
      <c r="Z144" s="7" t="s">
        <v>1226</v>
      </c>
      <c r="AA144" s="7"/>
      <c r="AB144" s="7"/>
      <c r="AC144" s="7"/>
      <c r="AD144" s="7" t="s">
        <v>217</v>
      </c>
    </row>
    <row r="145" spans="1:30" ht="39" hidden="1" x14ac:dyDescent="0.25">
      <c r="A145" s="7" t="s">
        <v>200</v>
      </c>
      <c r="B145" s="7" t="s">
        <v>201</v>
      </c>
      <c r="C145" s="10" t="s">
        <v>9</v>
      </c>
      <c r="D145" s="7" t="s">
        <v>11</v>
      </c>
      <c r="E145" s="7" t="s">
        <v>219</v>
      </c>
      <c r="F145" s="7" t="s">
        <v>203</v>
      </c>
      <c r="G145" s="7"/>
      <c r="H145" s="7" t="s">
        <v>155</v>
      </c>
      <c r="I145" s="7" t="s">
        <v>205</v>
      </c>
      <c r="J145" s="7" t="s">
        <v>17</v>
      </c>
      <c r="K145" s="7" t="s">
        <v>1227</v>
      </c>
      <c r="L145" s="8">
        <v>44103</v>
      </c>
      <c r="M145" s="7" t="s">
        <v>1228</v>
      </c>
      <c r="N145" s="7" t="s">
        <v>1045</v>
      </c>
      <c r="O145" s="9">
        <v>21000000</v>
      </c>
      <c r="P145" s="7" t="s">
        <v>1074</v>
      </c>
      <c r="Q145" s="7" t="s">
        <v>505</v>
      </c>
      <c r="R145" s="7" t="s">
        <v>148</v>
      </c>
      <c r="S145" s="7" t="s">
        <v>599</v>
      </c>
      <c r="T145" s="7" t="s">
        <v>253</v>
      </c>
      <c r="U145" s="7" t="s">
        <v>600</v>
      </c>
      <c r="V145" s="7" t="s">
        <v>212</v>
      </c>
      <c r="W145" s="7" t="s">
        <v>213</v>
      </c>
      <c r="X145" s="7" t="s">
        <v>601</v>
      </c>
      <c r="Y145" s="7" t="s">
        <v>602</v>
      </c>
      <c r="Z145" s="7" t="s">
        <v>1229</v>
      </c>
      <c r="AA145" s="7" t="s">
        <v>1230</v>
      </c>
      <c r="AB145" s="7" t="s">
        <v>1172</v>
      </c>
      <c r="AC145" s="7" t="s">
        <v>1074</v>
      </c>
      <c r="AD145" s="7" t="s">
        <v>217</v>
      </c>
    </row>
    <row r="146" spans="1:30" ht="26.25" hidden="1" x14ac:dyDescent="0.25">
      <c r="A146" s="7" t="s">
        <v>200</v>
      </c>
      <c r="B146" s="7" t="s">
        <v>201</v>
      </c>
      <c r="C146" s="10" t="s">
        <v>10</v>
      </c>
      <c r="D146" s="7" t="s">
        <v>11</v>
      </c>
      <c r="E146" s="7" t="s">
        <v>202</v>
      </c>
      <c r="F146" s="7" t="s">
        <v>203</v>
      </c>
      <c r="G146" s="7" t="s">
        <v>220</v>
      </c>
      <c r="H146" s="7" t="s">
        <v>221</v>
      </c>
      <c r="I146" s="7" t="s">
        <v>205</v>
      </c>
      <c r="J146" s="7" t="s">
        <v>12</v>
      </c>
      <c r="K146" s="7" t="s">
        <v>1231</v>
      </c>
      <c r="L146" s="8">
        <v>44113</v>
      </c>
      <c r="M146" s="7" t="s">
        <v>1232</v>
      </c>
      <c r="N146" s="7" t="s">
        <v>1132</v>
      </c>
      <c r="O146" s="9">
        <v>2999000</v>
      </c>
      <c r="P146" s="7" t="s">
        <v>1233</v>
      </c>
      <c r="Q146" s="7" t="s">
        <v>505</v>
      </c>
      <c r="R146" s="7" t="s">
        <v>149</v>
      </c>
      <c r="S146" s="7" t="s">
        <v>1234</v>
      </c>
      <c r="T146" s="7" t="s">
        <v>210</v>
      </c>
      <c r="U146" s="7" t="s">
        <v>1235</v>
      </c>
      <c r="V146" s="7" t="s">
        <v>212</v>
      </c>
      <c r="W146" s="7" t="s">
        <v>213</v>
      </c>
      <c r="X146" s="7" t="s">
        <v>1236</v>
      </c>
      <c r="Y146" s="7" t="s">
        <v>1237</v>
      </c>
      <c r="Z146" s="7" t="s">
        <v>1238</v>
      </c>
      <c r="AA146" s="7"/>
      <c r="AB146" s="7"/>
      <c r="AC146" s="7"/>
      <c r="AD146" s="7" t="s">
        <v>217</v>
      </c>
    </row>
    <row r="147" spans="1:30" ht="26.25" hidden="1" x14ac:dyDescent="0.25">
      <c r="A147" s="7" t="s">
        <v>200</v>
      </c>
      <c r="B147" s="7" t="s">
        <v>201</v>
      </c>
      <c r="C147" s="10" t="s">
        <v>10</v>
      </c>
      <c r="D147" s="7" t="s">
        <v>11</v>
      </c>
      <c r="E147" s="7" t="s">
        <v>202</v>
      </c>
      <c r="F147" s="7" t="s">
        <v>203</v>
      </c>
      <c r="G147" s="7" t="s">
        <v>220</v>
      </c>
      <c r="H147" s="7" t="s">
        <v>221</v>
      </c>
      <c r="I147" s="7" t="s">
        <v>205</v>
      </c>
      <c r="J147" s="7" t="s">
        <v>12</v>
      </c>
      <c r="K147" s="7" t="s">
        <v>1239</v>
      </c>
      <c r="L147" s="8">
        <v>44113</v>
      </c>
      <c r="M147" s="7" t="s">
        <v>1240</v>
      </c>
      <c r="N147" s="7" t="s">
        <v>1132</v>
      </c>
      <c r="O147" s="9">
        <v>2995000</v>
      </c>
      <c r="P147" s="7" t="s">
        <v>1241</v>
      </c>
      <c r="Q147" s="7" t="s">
        <v>505</v>
      </c>
      <c r="R147" s="7" t="s">
        <v>150</v>
      </c>
      <c r="S147" s="7" t="s">
        <v>1234</v>
      </c>
      <c r="T147" s="7" t="s">
        <v>210</v>
      </c>
      <c r="U147" s="7" t="s">
        <v>1235</v>
      </c>
      <c r="V147" s="7" t="s">
        <v>212</v>
      </c>
      <c r="W147" s="7" t="s">
        <v>213</v>
      </c>
      <c r="X147" s="7" t="s">
        <v>1236</v>
      </c>
      <c r="Y147" s="7" t="s">
        <v>1237</v>
      </c>
      <c r="Z147" s="7" t="s">
        <v>1238</v>
      </c>
      <c r="AA147" s="7"/>
      <c r="AB147" s="7"/>
      <c r="AC147" s="7"/>
      <c r="AD147" s="7" t="s">
        <v>217</v>
      </c>
    </row>
    <row r="148" spans="1:30" hidden="1" x14ac:dyDescent="0.25">
      <c r="A148" s="7" t="s">
        <v>200</v>
      </c>
      <c r="B148" s="7" t="s">
        <v>201</v>
      </c>
      <c r="C148" s="10" t="s">
        <v>10</v>
      </c>
      <c r="D148" s="7" t="s">
        <v>11</v>
      </c>
      <c r="E148" s="7" t="s">
        <v>219</v>
      </c>
      <c r="F148" s="7" t="s">
        <v>203</v>
      </c>
      <c r="G148" s="7" t="s">
        <v>220</v>
      </c>
      <c r="H148" s="7" t="s">
        <v>221</v>
      </c>
      <c r="I148" s="7" t="s">
        <v>205</v>
      </c>
      <c r="J148" s="7" t="s">
        <v>17</v>
      </c>
      <c r="K148" s="7" t="s">
        <v>1242</v>
      </c>
      <c r="L148" s="8">
        <v>44113</v>
      </c>
      <c r="M148" s="7" t="s">
        <v>1243</v>
      </c>
      <c r="N148" s="7" t="s">
        <v>1132</v>
      </c>
      <c r="O148" s="9">
        <v>1500000</v>
      </c>
      <c r="P148" s="7" t="s">
        <v>1244</v>
      </c>
      <c r="Q148" s="7" t="s">
        <v>505</v>
      </c>
      <c r="R148" s="7" t="s">
        <v>151</v>
      </c>
      <c r="S148" s="7" t="s">
        <v>1245</v>
      </c>
      <c r="T148" s="7" t="s">
        <v>210</v>
      </c>
      <c r="U148" s="7" t="s">
        <v>1246</v>
      </c>
      <c r="V148" s="7" t="s">
        <v>212</v>
      </c>
      <c r="W148" s="7" t="s">
        <v>213</v>
      </c>
      <c r="X148" s="7" t="s">
        <v>475</v>
      </c>
      <c r="Y148" s="7" t="s">
        <v>1247</v>
      </c>
      <c r="Z148" s="7" t="s">
        <v>1248</v>
      </c>
      <c r="AA148" s="7" t="s">
        <v>1249</v>
      </c>
      <c r="AB148" s="7" t="s">
        <v>1117</v>
      </c>
      <c r="AC148" s="7" t="s">
        <v>1244</v>
      </c>
      <c r="AD148" s="7" t="s">
        <v>217</v>
      </c>
    </row>
    <row r="149" spans="1:30" hidden="1" x14ac:dyDescent="0.25">
      <c r="A149" s="7" t="s">
        <v>200</v>
      </c>
      <c r="B149" s="7" t="s">
        <v>201</v>
      </c>
      <c r="C149" s="10" t="s">
        <v>10</v>
      </c>
      <c r="D149" s="7" t="s">
        <v>11</v>
      </c>
      <c r="E149" s="7" t="s">
        <v>202</v>
      </c>
      <c r="F149" s="7" t="s">
        <v>203</v>
      </c>
      <c r="G149" s="7" t="s">
        <v>220</v>
      </c>
      <c r="H149" s="7" t="s">
        <v>221</v>
      </c>
      <c r="I149" s="7" t="s">
        <v>205</v>
      </c>
      <c r="J149" s="7" t="s">
        <v>12</v>
      </c>
      <c r="K149" s="7" t="s">
        <v>1250</v>
      </c>
      <c r="L149" s="8">
        <v>44113</v>
      </c>
      <c r="M149" s="7" t="s">
        <v>1251</v>
      </c>
      <c r="N149" s="7" t="s">
        <v>1132</v>
      </c>
      <c r="O149" s="9">
        <v>2320000</v>
      </c>
      <c r="P149" s="7" t="s">
        <v>1252</v>
      </c>
      <c r="Q149" s="7" t="s">
        <v>505</v>
      </c>
      <c r="R149" s="7" t="s">
        <v>152</v>
      </c>
      <c r="S149" s="7" t="s">
        <v>579</v>
      </c>
      <c r="T149" s="7" t="s">
        <v>210</v>
      </c>
      <c r="U149" s="7" t="s">
        <v>580</v>
      </c>
      <c r="V149" s="7" t="s">
        <v>212</v>
      </c>
      <c r="W149" s="7" t="s">
        <v>213</v>
      </c>
      <c r="X149" s="7" t="s">
        <v>581</v>
      </c>
      <c r="Y149" s="7" t="s">
        <v>1025</v>
      </c>
      <c r="Z149" s="7" t="s">
        <v>1253</v>
      </c>
      <c r="AA149" s="7" t="s">
        <v>1254</v>
      </c>
      <c r="AB149" s="7" t="s">
        <v>1165</v>
      </c>
      <c r="AC149" s="7" t="s">
        <v>1252</v>
      </c>
      <c r="AD149" s="7" t="s">
        <v>217</v>
      </c>
    </row>
    <row r="150" spans="1:30" ht="39" hidden="1" x14ac:dyDescent="0.25">
      <c r="A150" s="7" t="s">
        <v>200</v>
      </c>
      <c r="B150" s="7" t="s">
        <v>201</v>
      </c>
      <c r="C150" s="10" t="s">
        <v>10</v>
      </c>
      <c r="D150" s="7" t="s">
        <v>11</v>
      </c>
      <c r="E150" s="7" t="s">
        <v>219</v>
      </c>
      <c r="F150" s="7" t="s">
        <v>203</v>
      </c>
      <c r="G150" s="7"/>
      <c r="H150" s="7" t="s">
        <v>155</v>
      </c>
      <c r="I150" s="7" t="s">
        <v>205</v>
      </c>
      <c r="J150" s="7" t="s">
        <v>17</v>
      </c>
      <c r="K150" s="7" t="s">
        <v>1255</v>
      </c>
      <c r="L150" s="8">
        <v>44116</v>
      </c>
      <c r="M150" s="7" t="s">
        <v>1256</v>
      </c>
      <c r="N150" s="7" t="s">
        <v>1117</v>
      </c>
      <c r="O150" s="9">
        <v>30000000</v>
      </c>
      <c r="P150" s="7" t="s">
        <v>1208</v>
      </c>
      <c r="Q150" s="7" t="s">
        <v>1257</v>
      </c>
      <c r="R150" s="7" t="s">
        <v>153</v>
      </c>
      <c r="S150" s="7" t="s">
        <v>427</v>
      </c>
      <c r="T150" s="7" t="s">
        <v>210</v>
      </c>
      <c r="U150" s="7" t="s">
        <v>428</v>
      </c>
      <c r="V150" s="7" t="s">
        <v>212</v>
      </c>
      <c r="W150" s="7" t="s">
        <v>213</v>
      </c>
      <c r="X150" s="7" t="s">
        <v>429</v>
      </c>
      <c r="Y150" s="7" t="s">
        <v>430</v>
      </c>
      <c r="Z150" s="7" t="s">
        <v>1258</v>
      </c>
      <c r="AA150" s="7"/>
      <c r="AB150" s="7"/>
      <c r="AC150" s="7"/>
      <c r="AD150" s="7" t="s">
        <v>217</v>
      </c>
    </row>
    <row r="151" spans="1:30" x14ac:dyDescent="0.25">
      <c r="E151" s="10"/>
    </row>
  </sheetData>
  <autoFilter ref="A9:AD150" xr:uid="{00000000-0009-0000-0000-000002000000}">
    <filterColumn colId="4">
      <filters>
        <filter val="Сақлаш"/>
      </filters>
    </filterColumn>
    <sortState xmlns:xlrd2="http://schemas.microsoft.com/office/spreadsheetml/2017/richdata2" ref="A39:AD91">
      <sortCondition ref="C9:C150"/>
    </sortState>
  </autoFilter>
  <mergeCells count="28">
    <mergeCell ref="A1:X1"/>
    <mergeCell ref="A2:M2"/>
    <mergeCell ref="N2:X2"/>
    <mergeCell ref="A4:A8"/>
    <mergeCell ref="B4:B8"/>
    <mergeCell ref="R4:R8"/>
    <mergeCell ref="AD4:AD8"/>
    <mergeCell ref="V4:V8"/>
    <mergeCell ref="W4:W8"/>
    <mergeCell ref="F4:F8"/>
    <mergeCell ref="O5:O8"/>
    <mergeCell ref="P5:P8"/>
    <mergeCell ref="Q5:Q8"/>
    <mergeCell ref="S5:S8"/>
    <mergeCell ref="U5:U8"/>
    <mergeCell ref="H4:H8"/>
    <mergeCell ref="I4:I8"/>
    <mergeCell ref="J4:J8"/>
    <mergeCell ref="O4:Q4"/>
    <mergeCell ref="G4:G8"/>
    <mergeCell ref="S4:U4"/>
    <mergeCell ref="X4:Y4"/>
    <mergeCell ref="Z4:Z8"/>
    <mergeCell ref="AA4:AA8"/>
    <mergeCell ref="AB4:AB8"/>
    <mergeCell ref="AC4:AC8"/>
    <mergeCell ref="X5:X8"/>
    <mergeCell ref="Y5:Y8"/>
  </mergeCells>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Йиллик параметр</vt:lpstr>
      <vt:lpstr>2025 йил 1-chorak</vt:lpstr>
      <vt:lpstr>Шартномалар</vt:lpstr>
      <vt:lpstr>'2025 йил 1-chorak'!Заголовки_для_печати</vt:lpstr>
      <vt:lpstr>'Йиллик параметр'!Заголовки_для_печати</vt:lpstr>
      <vt:lpstr>'2025 йил 1-chorak'!Область_печати</vt:lpstr>
      <vt:lpstr>'Йиллик параметр'!Область_печати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Khvan</dc:creator>
  <cp:lastModifiedBy>Normurod Boymuradov</cp:lastModifiedBy>
  <cp:lastPrinted>2024-07-10T10:23:47Z</cp:lastPrinted>
  <dcterms:created xsi:type="dcterms:W3CDTF">2020-01-15T07:42:43Z</dcterms:created>
  <dcterms:modified xsi:type="dcterms:W3CDTF">2025-04-09T11:43:11Z</dcterms:modified>
</cp:coreProperties>
</file>